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fin-my.sharepoint.com/personal/amit_murarka_kfintech_com/Documents/19APR24/Desktop/KFintech/Investor Relation/FY25/Q3/Factsheet/"/>
    </mc:Choice>
  </mc:AlternateContent>
  <xr:revisionPtr revIDLastSave="22" documentId="13_ncr:1_{FD5759FF-BE70-4BF0-AA51-D905700C4262}" xr6:coauthVersionLast="47" xr6:coauthVersionMax="47" xr10:uidLastSave="{9A5CDDDE-5118-4B2D-81D5-3B0C84571D3C}"/>
  <bookViews>
    <workbookView xWindow="-120" yWindow="-120" windowWidth="20730" windowHeight="11160" xr2:uid="{056D0418-C510-4A7C-A9CC-D06360949362}"/>
  </bookViews>
  <sheets>
    <sheet name="KPIs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KPIs!$B$5:$B$47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44167.1583217593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KPIs!$B$4:$G$47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G79" i="1"/>
  <c r="F79" i="1"/>
  <c r="E79" i="1"/>
  <c r="G73" i="1" l="1"/>
  <c r="F73" i="1"/>
  <c r="E73" i="1"/>
  <c r="D73" i="1"/>
  <c r="C73" i="1"/>
  <c r="G72" i="1"/>
  <c r="F72" i="1"/>
  <c r="E72" i="1"/>
  <c r="D72" i="1"/>
  <c r="C72" i="1"/>
  <c r="G71" i="1"/>
  <c r="F71" i="1"/>
  <c r="E71" i="1"/>
  <c r="D71" i="1"/>
  <c r="C71" i="1"/>
  <c r="F68" i="1"/>
  <c r="G68" i="1"/>
  <c r="E68" i="1"/>
  <c r="D68" i="1"/>
  <c r="C68" i="1"/>
  <c r="E48" i="1" l="1"/>
  <c r="E47" i="1"/>
  <c r="E46" i="1"/>
  <c r="E45" i="1"/>
  <c r="E44" i="1"/>
  <c r="C48" i="1"/>
  <c r="C47" i="1"/>
  <c r="C46" i="1"/>
  <c r="C45" i="1"/>
  <c r="C44" i="1"/>
  <c r="D48" i="1"/>
  <c r="D47" i="1"/>
  <c r="D46" i="1"/>
  <c r="D45" i="1"/>
  <c r="D44" i="1"/>
  <c r="E41" i="1"/>
  <c r="E40" i="1"/>
  <c r="E39" i="1"/>
  <c r="D41" i="1"/>
  <c r="D39" i="1"/>
  <c r="D40" i="1" s="1"/>
  <c r="E34" i="1"/>
  <c r="G36" i="1"/>
  <c r="F36" i="1"/>
  <c r="E36" i="1"/>
  <c r="D36" i="1"/>
  <c r="E35" i="1"/>
  <c r="D35" i="1"/>
  <c r="C35" i="1"/>
  <c r="D34" i="1"/>
  <c r="G31" i="1"/>
  <c r="G30" i="1"/>
  <c r="G29" i="1"/>
  <c r="G28" i="1"/>
  <c r="G27" i="1"/>
  <c r="G26" i="1"/>
  <c r="G25" i="1"/>
  <c r="F31" i="1"/>
  <c r="F30" i="1"/>
  <c r="F29" i="1"/>
  <c r="F28" i="1"/>
  <c r="F27" i="1"/>
  <c r="F25" i="1"/>
  <c r="E31" i="1"/>
  <c r="E30" i="1"/>
  <c r="E29" i="1"/>
  <c r="E28" i="1"/>
  <c r="E27" i="1"/>
  <c r="E26" i="1"/>
  <c r="E25" i="1"/>
  <c r="C31" i="1"/>
  <c r="C30" i="1"/>
  <c r="C29" i="1"/>
  <c r="C28" i="1"/>
  <c r="C27" i="1"/>
  <c r="C25" i="1"/>
  <c r="D31" i="1"/>
  <c r="D30" i="1"/>
  <c r="D29" i="1"/>
  <c r="D28" i="1"/>
  <c r="D27" i="1"/>
  <c r="D26" i="1"/>
  <c r="D25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8" i="1"/>
  <c r="F22" i="1"/>
  <c r="F21" i="1"/>
  <c r="F20" i="1"/>
  <c r="F19" i="1"/>
  <c r="F18" i="1"/>
  <c r="F17" i="1"/>
  <c r="F15" i="1"/>
  <c r="F14" i="1"/>
  <c r="F13" i="1"/>
  <c r="F12" i="1"/>
  <c r="F11" i="1"/>
  <c r="F10" i="1"/>
  <c r="F9" i="1"/>
  <c r="F8" i="1"/>
  <c r="F7" i="1"/>
  <c r="E22" i="1"/>
  <c r="E21" i="1"/>
  <c r="E20" i="1"/>
  <c r="E19" i="1"/>
  <c r="E18" i="1"/>
  <c r="E17" i="1"/>
  <c r="E15" i="1"/>
  <c r="E14" i="1"/>
  <c r="E13" i="1"/>
  <c r="E12" i="1"/>
  <c r="E11" i="1"/>
  <c r="E10" i="1"/>
  <c r="E9" i="1"/>
  <c r="E8" i="1"/>
  <c r="E7" i="1"/>
  <c r="G7" i="1" s="1"/>
  <c r="C22" i="1"/>
  <c r="C21" i="1"/>
  <c r="C20" i="1"/>
  <c r="C19" i="1"/>
  <c r="C18" i="1"/>
  <c r="C17" i="1"/>
  <c r="C15" i="1"/>
  <c r="C14" i="1"/>
  <c r="C13" i="1"/>
  <c r="C12" i="1"/>
  <c r="C11" i="1"/>
  <c r="C10" i="1"/>
  <c r="C9" i="1"/>
  <c r="C8" i="1"/>
  <c r="D7" i="1"/>
  <c r="C7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8" i="1"/>
  <c r="D76" i="1" l="1"/>
  <c r="C76" i="1"/>
  <c r="F69" i="1"/>
  <c r="G74" i="1"/>
  <c r="G69" i="1"/>
  <c r="E74" i="1"/>
  <c r="E69" i="1"/>
  <c r="D74" i="1"/>
  <c r="D69" i="1"/>
  <c r="C69" i="1"/>
  <c r="C74" i="1" l="1"/>
  <c r="F74" i="1"/>
  <c r="G80" i="1" l="1"/>
  <c r="F80" i="1"/>
  <c r="E80" i="1"/>
  <c r="D80" i="1"/>
  <c r="C80" i="1"/>
  <c r="D79" i="1"/>
  <c r="C79" i="1"/>
  <c r="G78" i="1"/>
  <c r="F78" i="1"/>
  <c r="E78" i="1"/>
  <c r="D78" i="1"/>
  <c r="C78" i="1"/>
  <c r="G76" i="1"/>
  <c r="F76" i="1"/>
  <c r="E76" i="1"/>
  <c r="G66" i="1"/>
  <c r="F66" i="1"/>
  <c r="E66" i="1"/>
  <c r="D66" i="1"/>
  <c r="C66" i="1"/>
  <c r="G65" i="1"/>
  <c r="F65" i="1"/>
  <c r="E65" i="1"/>
  <c r="D65" i="1"/>
  <c r="C65" i="1"/>
  <c r="G62" i="1"/>
  <c r="G61" i="1"/>
  <c r="F62" i="1"/>
  <c r="F61" i="1"/>
  <c r="E62" i="1"/>
  <c r="E61" i="1"/>
  <c r="E63" i="1" s="1"/>
  <c r="D62" i="1"/>
  <c r="D61" i="1"/>
  <c r="C62" i="1"/>
  <c r="C61" i="1"/>
  <c r="C63" i="1" s="1"/>
  <c r="G58" i="1"/>
  <c r="G56" i="1"/>
  <c r="G55" i="1"/>
  <c r="G54" i="1"/>
  <c r="G53" i="1"/>
  <c r="F58" i="1"/>
  <c r="F56" i="1"/>
  <c r="F55" i="1"/>
  <c r="F54" i="1"/>
  <c r="F53" i="1"/>
  <c r="F57" i="1" s="1"/>
  <c r="F59" i="1" s="1"/>
  <c r="E58" i="1"/>
  <c r="E56" i="1"/>
  <c r="E55" i="1"/>
  <c r="E54" i="1"/>
  <c r="E53" i="1"/>
  <c r="D58" i="1"/>
  <c r="D56" i="1"/>
  <c r="D55" i="1"/>
  <c r="D54" i="1"/>
  <c r="D53" i="1"/>
  <c r="C58" i="1"/>
  <c r="C56" i="1"/>
  <c r="C55" i="1"/>
  <c r="C54" i="1"/>
  <c r="C53" i="1"/>
  <c r="G48" i="1"/>
  <c r="F48" i="1"/>
  <c r="G47" i="1"/>
  <c r="F47" i="1"/>
  <c r="F46" i="1"/>
  <c r="G46" i="1"/>
  <c r="G45" i="1"/>
  <c r="G44" i="1"/>
  <c r="F45" i="1"/>
  <c r="F44" i="1"/>
  <c r="G41" i="1"/>
  <c r="F41" i="1"/>
  <c r="G40" i="1"/>
  <c r="F40" i="1"/>
  <c r="G39" i="1"/>
  <c r="F39" i="1"/>
  <c r="G63" i="1" l="1"/>
  <c r="G57" i="1"/>
  <c r="G59" i="1" s="1"/>
  <c r="C57" i="1"/>
  <c r="C59" i="1" s="1"/>
  <c r="F63" i="1"/>
  <c r="E57" i="1"/>
  <c r="E59" i="1" s="1"/>
  <c r="G35" i="1"/>
  <c r="F35" i="1"/>
  <c r="F34" i="1"/>
  <c r="G34" i="1"/>
  <c r="F16" i="1"/>
  <c r="E16" i="1"/>
  <c r="G16" i="1" l="1"/>
  <c r="C16" i="1" l="1"/>
  <c r="D63" i="1"/>
  <c r="D57" i="1"/>
  <c r="D59" i="1" s="1"/>
  <c r="D16" i="1"/>
</calcChain>
</file>

<file path=xl/sharedStrings.xml><?xml version="1.0" encoding="utf-8"?>
<sst xmlns="http://schemas.openxmlformats.org/spreadsheetml/2006/main" count="77" uniqueCount="69">
  <si>
    <t>Email: InvestorRelations@kfintech.com</t>
  </si>
  <si>
    <t>Amit Murarka</t>
  </si>
  <si>
    <t>For more information please contact:</t>
  </si>
  <si>
    <t>Non-domestic mutual fund revenue
(as % of overall revenue)</t>
  </si>
  <si>
    <t>ESOP Expenses</t>
  </si>
  <si>
    <t>Value-added-services
(as % of overall revenue)</t>
  </si>
  <si>
    <t>Diluted EPS (in INR)</t>
  </si>
  <si>
    <t>Margin</t>
  </si>
  <si>
    <t>Net Profit after tax</t>
  </si>
  <si>
    <t xml:space="preserve">Tax expense </t>
  </si>
  <si>
    <t>Profit before tax</t>
  </si>
  <si>
    <t>EBITDA</t>
  </si>
  <si>
    <t>Operating expenses</t>
  </si>
  <si>
    <t>Other expenses</t>
  </si>
  <si>
    <t>Employee benefits expense</t>
  </si>
  <si>
    <t>Revenue from operations</t>
  </si>
  <si>
    <t>Global Business Services</t>
  </si>
  <si>
    <t>International &amp; Other Investor Solutions</t>
  </si>
  <si>
    <t>Issuer Solutions</t>
  </si>
  <si>
    <t>Domestic Mutual Fund Investor Solutions</t>
  </si>
  <si>
    <t>Abridged P&amp;L (Consolidated)</t>
  </si>
  <si>
    <t>AAUM (₹ billion)
(end of period)</t>
  </si>
  <si>
    <t>Number of Corporates clients
(end of period)</t>
  </si>
  <si>
    <t>Market share - on subscribers' base
(end of period)</t>
  </si>
  <si>
    <t>No of Subscribers</t>
  </si>
  <si>
    <t>National Pension Scheme- CRA</t>
  </si>
  <si>
    <t>Market share – based on no of funds
(end of period)</t>
  </si>
  <si>
    <t>No of funds being handled
(cumulative)</t>
  </si>
  <si>
    <t>Alternates and Wealth</t>
  </si>
  <si>
    <t>AAUM Serviced (₹ billion)
(at the end of the period)</t>
  </si>
  <si>
    <t>No of clients</t>
  </si>
  <si>
    <t>International Investor Solutions</t>
  </si>
  <si>
    <t>NSE 500 companies – market share
(basis the market capitalisation)</t>
  </si>
  <si>
    <t>Main Board IPOs – market share
(basis the issue size)</t>
  </si>
  <si>
    <t>Main Board IPOs – market share
(basis no of clients)</t>
  </si>
  <si>
    <t>No of folios (million)
(end of the period)</t>
  </si>
  <si>
    <t xml:space="preserve">No of Clients </t>
  </si>
  <si>
    <t>Issuer Services</t>
  </si>
  <si>
    <t>Avg live folio count (million)
(at the end of the  period)</t>
  </si>
  <si>
    <t>SIP live folios (million)
(end of the period)</t>
  </si>
  <si>
    <t>SIP book AAUM market share
(last quarter of the period)</t>
  </si>
  <si>
    <t>SIP book AAUM (₹ billion)
(last quarter of the period)</t>
  </si>
  <si>
    <t>SIP inflows (billion)
(for the period)</t>
  </si>
  <si>
    <t>Equity AAUM Mix
(last quarter of the period)</t>
  </si>
  <si>
    <t>Equity AAUM Market share
(avg for the period)</t>
  </si>
  <si>
    <t>Equity AAUM Serviced (₹ billion)
(avg for the period)</t>
  </si>
  <si>
    <t>Equity AAUM Market share
(last quarter of the period)</t>
  </si>
  <si>
    <t>Equity AAUM Serviced (₹ billion)
(last quarter of the period)</t>
  </si>
  <si>
    <t>AAUM Market share
(avg for the period)</t>
  </si>
  <si>
    <t>AAUM Serviced (₹ billion)
(avg for the period)</t>
  </si>
  <si>
    <t>AAUM Market share
(last quarter of the period)</t>
  </si>
  <si>
    <t>AAUM Serviced (₹ billion)
(last quarter of the period)</t>
  </si>
  <si>
    <t>No of Operating Clients</t>
  </si>
  <si>
    <t>Mutual Fund Services</t>
  </si>
  <si>
    <t>KFin Technologies Limited</t>
  </si>
  <si>
    <t>No of Transactions (million)
(for the period)</t>
  </si>
  <si>
    <t>No of Tranactions (million)
(for the period)</t>
  </si>
  <si>
    <t>No of IPOs Handled (Main board)
(for the period)</t>
  </si>
  <si>
    <t>Transctions handled (million)
(for the period)</t>
  </si>
  <si>
    <t>Share of profit of associate</t>
  </si>
  <si>
    <t>Net Sale of Services</t>
  </si>
  <si>
    <t>Other Operating Revenue</t>
  </si>
  <si>
    <t>Q2FY25</t>
  </si>
  <si>
    <t>No of POPs associated</t>
  </si>
  <si>
    <t>Factsheet - for the quarter and period ended 31st December 2024</t>
  </si>
  <si>
    <t>Q3FY25</t>
  </si>
  <si>
    <t>Q3FY24</t>
  </si>
  <si>
    <t>9MFY25</t>
  </si>
  <si>
    <t>9MFY24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</si>
</sst>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%"/>
    <numFmt numFmtId="166" formatCode="_ * #,##0.0_ ;_ * \-#,##0.0_ ;_ * &quot;-&quot;??_ ;_ @_ "/>
    <numFmt numFmtId="167" formatCode="0.0"/>
    <numFmt numFmtId="168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5" fontId="6" fillId="0" borderId="4" xfId="2" applyNumberFormat="1" applyFont="1" applyBorder="1"/>
    <xf numFmtId="0" fontId="6" fillId="0" borderId="5" xfId="0" applyFont="1" applyBorder="1" applyAlignment="1">
      <alignment wrapText="1"/>
    </xf>
    <xf numFmtId="166" fontId="6" fillId="0" borderId="4" xfId="1" applyNumberFormat="1" applyFont="1" applyBorder="1"/>
    <xf numFmtId="0" fontId="6" fillId="0" borderId="5" xfId="0" applyFont="1" applyBorder="1"/>
    <xf numFmtId="165" fontId="6" fillId="0" borderId="0" xfId="2" applyNumberFormat="1" applyFont="1" applyBorder="1"/>
    <xf numFmtId="0" fontId="3" fillId="0" borderId="5" xfId="0" applyFont="1" applyBorder="1"/>
    <xf numFmtId="166" fontId="3" fillId="0" borderId="4" xfId="1" applyNumberFormat="1" applyFont="1" applyBorder="1"/>
    <xf numFmtId="166" fontId="3" fillId="0" borderId="0" xfId="1" applyNumberFormat="1" applyFont="1" applyBorder="1"/>
    <xf numFmtId="166" fontId="0" fillId="0" borderId="4" xfId="1" applyNumberFormat="1" applyFont="1" applyBorder="1"/>
    <xf numFmtId="166" fontId="0" fillId="0" borderId="0" xfId="1" applyNumberFormat="1" applyFont="1" applyBorder="1"/>
    <xf numFmtId="0" fontId="7" fillId="0" borderId="5" xfId="0" applyFont="1" applyBorder="1"/>
    <xf numFmtId="0" fontId="0" fillId="0" borderId="5" xfId="0" applyBorder="1" applyAlignment="1">
      <alignment wrapText="1"/>
    </xf>
    <xf numFmtId="168" fontId="0" fillId="0" borderId="0" xfId="0" applyNumberFormat="1"/>
    <xf numFmtId="166" fontId="8" fillId="0" borderId="4" xfId="1" applyNumberFormat="1" applyFont="1" applyFill="1" applyBorder="1"/>
    <xf numFmtId="166" fontId="8" fillId="0" borderId="0" xfId="1" applyNumberFormat="1" applyFont="1" applyFill="1" applyBorder="1"/>
    <xf numFmtId="0" fontId="8" fillId="0" borderId="5" xfId="0" applyFont="1" applyBorder="1" applyAlignment="1">
      <alignment wrapText="1"/>
    </xf>
    <xf numFmtId="9" fontId="0" fillId="0" borderId="4" xfId="0" applyNumberFormat="1" applyBorder="1"/>
    <xf numFmtId="166" fontId="0" fillId="0" borderId="4" xfId="1" applyNumberFormat="1" applyFont="1" applyFill="1" applyBorder="1"/>
    <xf numFmtId="166" fontId="0" fillId="0" borderId="0" xfId="1" applyNumberFormat="1" applyFont="1" applyFill="1" applyBorder="1"/>
    <xf numFmtId="0" fontId="8" fillId="0" borderId="0" xfId="0" applyFont="1"/>
    <xf numFmtId="164" fontId="8" fillId="0" borderId="0" xfId="0" applyNumberFormat="1" applyFont="1"/>
    <xf numFmtId="164" fontId="8" fillId="0" borderId="0" xfId="1" applyFont="1" applyFill="1"/>
    <xf numFmtId="0" fontId="2" fillId="0" borderId="0" xfId="0" applyFont="1"/>
    <xf numFmtId="0" fontId="8" fillId="0" borderId="5" xfId="0" applyFont="1" applyBorder="1"/>
    <xf numFmtId="166" fontId="0" fillId="0" borderId="4" xfId="0" applyNumberFormat="1" applyBorder="1"/>
    <xf numFmtId="165" fontId="0" fillId="0" borderId="4" xfId="2" applyNumberFormat="1" applyFont="1" applyFill="1" applyBorder="1"/>
    <xf numFmtId="165" fontId="0" fillId="0" borderId="0" xfId="2" applyNumberFormat="1" applyFont="1" applyFill="1" applyBorder="1"/>
    <xf numFmtId="0" fontId="3" fillId="0" borderId="0" xfId="0" applyFont="1"/>
    <xf numFmtId="0" fontId="3" fillId="0" borderId="8" xfId="0" applyFont="1" applyBorder="1"/>
    <xf numFmtId="166" fontId="6" fillId="0" borderId="0" xfId="1" applyNumberFormat="1" applyFont="1" applyBorder="1"/>
    <xf numFmtId="168" fontId="1" fillId="0" borderId="0" xfId="1" applyNumberFormat="1" applyFont="1" applyFill="1" applyBorder="1"/>
    <xf numFmtId="168" fontId="1" fillId="0" borderId="4" xfId="1" applyNumberFormat="1" applyFont="1" applyFill="1" applyBorder="1"/>
    <xf numFmtId="165" fontId="1" fillId="0" borderId="0" xfId="2" applyNumberFormat="1" applyFont="1" applyFill="1" applyBorder="1"/>
    <xf numFmtId="165" fontId="1" fillId="0" borderId="4" xfId="2" applyNumberFormat="1" applyFont="1" applyFill="1" applyBorder="1"/>
    <xf numFmtId="166" fontId="1" fillId="0" borderId="0" xfId="1" applyNumberFormat="1" applyFont="1" applyFill="1" applyBorder="1"/>
    <xf numFmtId="166" fontId="1" fillId="0" borderId="4" xfId="1" applyNumberFormat="1" applyFont="1" applyFill="1" applyBorder="1"/>
    <xf numFmtId="165" fontId="8" fillId="0" borderId="4" xfId="2" applyNumberFormat="1" applyFont="1" applyFill="1" applyBorder="1"/>
    <xf numFmtId="164" fontId="3" fillId="0" borderId="4" xfId="0" applyNumberFormat="1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167" fontId="0" fillId="0" borderId="4" xfId="0" applyNumberFormat="1" applyBorder="1"/>
    <xf numFmtId="165" fontId="0" fillId="0" borderId="4" xfId="0" applyNumberFormat="1" applyBorder="1"/>
    <xf numFmtId="166" fontId="8" fillId="0" borderId="4" xfId="0" applyNumberFormat="1" applyFont="1" applyBorder="1"/>
    <xf numFmtId="167" fontId="8" fillId="0" borderId="4" xfId="0" applyNumberFormat="1" applyFont="1" applyBorder="1"/>
    <xf numFmtId="165" fontId="3" fillId="0" borderId="0" xfId="2" applyNumberFormat="1" applyFont="1" applyFill="1" applyBorder="1"/>
    <xf numFmtId="165" fontId="0" fillId="0" borderId="0" xfId="2" applyNumberFormat="1" applyFont="1"/>
    <xf numFmtId="167" fontId="0" fillId="0" borderId="0" xfId="0" applyNumberFormat="1"/>
    <xf numFmtId="166" fontId="0" fillId="0" borderId="0" xfId="0" applyNumberFormat="1"/>
    <xf numFmtId="165" fontId="0" fillId="0" borderId="0" xfId="0" applyNumberFormat="1"/>
    <xf numFmtId="166" fontId="8" fillId="0" borderId="0" xfId="0" applyNumberFormat="1" applyFont="1"/>
    <xf numFmtId="165" fontId="8" fillId="0" borderId="0" xfId="0" applyNumberFormat="1" applyFont="1"/>
    <xf numFmtId="9" fontId="0" fillId="0" borderId="0" xfId="0" applyNumberFormat="1"/>
    <xf numFmtId="3" fontId="0" fillId="0" borderId="0" xfId="0" applyNumberFormat="1"/>
    <xf numFmtId="165" fontId="0" fillId="0" borderId="0" xfId="2" applyNumberFormat="1" applyFont="1" applyBorder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165" fontId="0" fillId="0" borderId="4" xfId="2" applyNumberFormat="1" applyFont="1" applyBorder="1"/>
    <xf numFmtId="0" fontId="6" fillId="0" borderId="3" xfId="0" applyFont="1" applyBorder="1" applyAlignment="1">
      <alignment wrapText="1"/>
    </xf>
    <xf numFmtId="165" fontId="6" fillId="0" borderId="2" xfId="2" applyNumberFormat="1" applyFont="1" applyBorder="1"/>
    <xf numFmtId="165" fontId="6" fillId="0" borderId="1" xfId="2" applyNumberFormat="1" applyFont="1" applyBorder="1"/>
    <xf numFmtId="167" fontId="8" fillId="0" borderId="0" xfId="0" applyNumberFormat="1" applyFont="1"/>
    <xf numFmtId="165" fontId="8" fillId="0" borderId="0" xfId="2" applyNumberFormat="1" applyFont="1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italee_gilda_kfintech_com/Documents/Documents/Investor%20Presentations/20250113%20KFintech-%20KPIs-up%20to%20Dec'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italee_gilda_kfintech_com/Documents/Documents/Investor%20Presentations/Investor%20Presentation%20-%20Data%20Bank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fin-my.sharepoint.com/personal/amit_murarka_kfintech_com/Documents/19APR24/Desktop/KFintech/Investor%20Relation/FY25/Q3/Backup%20Data/KFintech-%20KPIs-up%20to%20Dec'%2024.xlsx" TargetMode="External"/><Relationship Id="rId1" Type="http://schemas.openxmlformats.org/officeDocument/2006/relationships/externalLinkPath" Target="/personal/amit_murarka_kfintech_com/Documents/19APR24/Desktop/KFintech/Investor%20Relation/FY25/Q3/Backup%20Data/KFintech-%20KPIs-up%20to%20Dec'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"/>
      <sheetName val="List Status"/>
      <sheetName val="KPIs"/>
      <sheetName val="Org"/>
      <sheetName val="Revenue retention"/>
      <sheetName val="Factsheet"/>
      <sheetName val="KPIs (2)"/>
      <sheetName val="MFS"/>
      <sheetName val="Corp Reg"/>
      <sheetName val="Wealth"/>
      <sheetName val="Sheet1"/>
      <sheetName val="Sheet2"/>
      <sheetName val="NPS"/>
      <sheetName val="GFS"/>
      <sheetName val="GBS"/>
      <sheetName val="Avg trans P day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AR4">
            <v>23</v>
          </cell>
          <cell r="AX4">
            <v>24</v>
          </cell>
          <cell r="AZ4">
            <v>24</v>
          </cell>
        </row>
        <row r="45">
          <cell r="AN45">
            <v>74.485373999999993</v>
          </cell>
          <cell r="AP45">
            <v>81.643170999999995</v>
          </cell>
          <cell r="AR45">
            <v>88.657361000000009</v>
          </cell>
          <cell r="AV45">
            <v>109.44878299999999</v>
          </cell>
          <cell r="AX45">
            <v>125.169793</v>
          </cell>
          <cell r="AZ45">
            <v>134.46889299999998</v>
          </cell>
        </row>
        <row r="66">
          <cell r="AR66">
            <v>5863</v>
          </cell>
          <cell r="AX66">
            <v>6677</v>
          </cell>
          <cell r="AZ66">
            <v>7043</v>
          </cell>
        </row>
        <row r="70">
          <cell r="AR70">
            <v>118.66141</v>
          </cell>
          <cell r="AX70">
            <v>148.14357099999998</v>
          </cell>
        </row>
        <row r="73">
          <cell r="AN73">
            <v>0.74582999999999999</v>
          </cell>
          <cell r="AP73">
            <v>0.87450299999999992</v>
          </cell>
          <cell r="AR73">
            <v>0.83891900000000008</v>
          </cell>
          <cell r="AV73">
            <v>0.67153000000000007</v>
          </cell>
          <cell r="AX73">
            <v>0.79023700000000008</v>
          </cell>
          <cell r="AZ73">
            <v>0.70982299999999998</v>
          </cell>
        </row>
        <row r="77">
          <cell r="AN77">
            <v>4</v>
          </cell>
          <cell r="AP77">
            <v>10</v>
          </cell>
          <cell r="AR77">
            <v>6</v>
          </cell>
          <cell r="AX77">
            <v>5</v>
          </cell>
          <cell r="AZ77">
            <v>14</v>
          </cell>
        </row>
        <row r="78">
          <cell r="AR78">
            <v>0.2608695652173913</v>
          </cell>
          <cell r="AX78">
            <v>0.19230769230769232</v>
          </cell>
          <cell r="AZ78">
            <v>0.46666666666666667</v>
          </cell>
        </row>
        <row r="79">
          <cell r="AR79">
            <v>0.29476200491521976</v>
          </cell>
          <cell r="AX79">
            <v>0.34401181585947566</v>
          </cell>
          <cell r="AZ79">
            <v>0.66352507924210757</v>
          </cell>
        </row>
        <row r="85">
          <cell r="AR85">
            <v>0.46477926434835726</v>
          </cell>
          <cell r="AT85">
            <v>0.46212692215523332</v>
          </cell>
          <cell r="AX85">
            <v>0.48205200587770869</v>
          </cell>
          <cell r="AZ85">
            <v>0.48148092571554324</v>
          </cell>
        </row>
        <row r="97">
          <cell r="AR97">
            <v>455</v>
          </cell>
          <cell r="AX97">
            <v>526</v>
          </cell>
        </row>
        <row r="101">
          <cell r="AR101">
            <v>910.10050000000001</v>
          </cell>
          <cell r="AX101">
            <v>1309.4990114202567</v>
          </cell>
        </row>
        <row r="111">
          <cell r="AN111">
            <v>0.96419600000000005</v>
          </cell>
          <cell r="AP111">
            <v>0.75509999999999999</v>
          </cell>
          <cell r="AR111">
            <v>0.83443599999999996</v>
          </cell>
          <cell r="AV111">
            <v>0.99729299999999999</v>
          </cell>
          <cell r="AX111">
            <v>1.2207570000000001</v>
          </cell>
          <cell r="AZ111">
            <v>0.97792400000000002</v>
          </cell>
        </row>
        <row r="126">
          <cell r="AR126">
            <v>93</v>
          </cell>
          <cell r="AX126">
            <v>94</v>
          </cell>
          <cell r="AZ126">
            <v>94</v>
          </cell>
        </row>
        <row r="129">
          <cell r="AR129">
            <v>37055.047929684682</v>
          </cell>
          <cell r="AX129">
            <v>48104.201121348189</v>
          </cell>
          <cell r="AZ129">
            <v>50048.444266044338</v>
          </cell>
        </row>
      </sheetData>
      <sheetData sheetId="7" refreshError="1"/>
      <sheetData sheetId="8">
        <row r="87">
          <cell r="BN87">
            <v>24</v>
          </cell>
        </row>
        <row r="94">
          <cell r="AU94">
            <v>0.36363636363636365</v>
          </cell>
          <cell r="BN94">
            <v>0.3380281690140845</v>
          </cell>
        </row>
        <row r="104">
          <cell r="AU104">
            <v>0.45883150754980423</v>
          </cell>
          <cell r="BN104">
            <v>0.51136362327486629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PPT"/>
      <sheetName val="Financial"/>
      <sheetName val="Business"/>
      <sheetName val="Sheet1"/>
      <sheetName val="Industry"/>
      <sheetName val="KFin"/>
      <sheetName val="Data &amp; Charts - India Industry"/>
      <sheetName val="Data &amp; Charts - Kfin"/>
      <sheetName val="Alternates"/>
      <sheetName val="Hexa clients"/>
      <sheetName val="International client breakup"/>
      <sheetName val="NPS-subscribers"/>
      <sheetName val="SEA"/>
      <sheetName val="Issuer service-IPO Market share"/>
    </sheetNames>
    <sheetDataSet>
      <sheetData sheetId="0">
        <row r="3">
          <cell r="B3">
            <v>2053.4705013145026</v>
          </cell>
          <cell r="C3">
            <v>1963.3094895542913</v>
          </cell>
          <cell r="E3">
            <v>1490.7</v>
          </cell>
          <cell r="G3">
            <v>5734.5705013145025</v>
          </cell>
          <cell r="H3">
            <v>4179.5</v>
          </cell>
        </row>
        <row r="4">
          <cell r="B4">
            <v>402.73440847000018</v>
          </cell>
          <cell r="C4">
            <v>367.4397988300002</v>
          </cell>
          <cell r="E4">
            <v>326.89999999999998</v>
          </cell>
          <cell r="G4">
            <v>1013.3344084700002</v>
          </cell>
          <cell r="H4">
            <v>818</v>
          </cell>
        </row>
        <row r="5">
          <cell r="B5">
            <v>328.17362218456736</v>
          </cell>
          <cell r="C5">
            <v>321.54454113168703</v>
          </cell>
          <cell r="E5">
            <v>215.1</v>
          </cell>
          <cell r="G5">
            <v>921.57362218456728</v>
          </cell>
          <cell r="H5">
            <v>612.1</v>
          </cell>
        </row>
        <row r="6">
          <cell r="B6">
            <v>49.929568240000002</v>
          </cell>
          <cell r="C6">
            <v>79.736188119999994</v>
          </cell>
          <cell r="E6">
            <v>80.599999999999994</v>
          </cell>
          <cell r="G6">
            <v>222.12956824</v>
          </cell>
          <cell r="H6">
            <v>266.5</v>
          </cell>
        </row>
        <row r="8">
          <cell r="B8">
            <v>65.934729220000008</v>
          </cell>
          <cell r="C8">
            <v>72.658675419999994</v>
          </cell>
          <cell r="E8">
            <v>73.8</v>
          </cell>
          <cell r="G8">
            <v>188.93472922000001</v>
          </cell>
          <cell r="H8">
            <v>215.7</v>
          </cell>
        </row>
        <row r="11">
          <cell r="B11">
            <v>1040.1100000000001</v>
          </cell>
          <cell r="C11">
            <v>1017.5099999999999</v>
          </cell>
          <cell r="E11">
            <v>830.87999999999988</v>
          </cell>
          <cell r="G11">
            <v>3015.98</v>
          </cell>
          <cell r="H11">
            <v>2346.35</v>
          </cell>
        </row>
        <row r="12">
          <cell r="B12">
            <v>554.56999999999994</v>
          </cell>
          <cell r="C12">
            <v>521.87</v>
          </cell>
          <cell r="E12">
            <v>377.31000000000006</v>
          </cell>
          <cell r="G12">
            <v>1497.07</v>
          </cell>
          <cell r="H12">
            <v>1125.6500000000001</v>
          </cell>
        </row>
        <row r="15">
          <cell r="B15">
            <v>1305.5000000000002</v>
          </cell>
          <cell r="C15">
            <v>1265.3600000000001</v>
          </cell>
          <cell r="E15">
            <v>978.98000000000013</v>
          </cell>
          <cell r="G15">
            <v>3567.49</v>
          </cell>
          <cell r="H15">
            <v>2619.92</v>
          </cell>
        </row>
        <row r="16">
          <cell r="B16">
            <v>0.45014447379128197</v>
          </cell>
          <cell r="C16">
            <v>0.45115055227935574</v>
          </cell>
          <cell r="E16">
            <v>0.44760123812963787</v>
          </cell>
          <cell r="G16">
            <v>0.44149153398163982</v>
          </cell>
          <cell r="H16">
            <v>0.43006474149365059</v>
          </cell>
        </row>
        <row r="25">
          <cell r="B25">
            <v>5.2067993747039214</v>
          </cell>
          <cell r="C25">
            <v>5.1649247952562645</v>
          </cell>
          <cell r="E25">
            <v>3.88</v>
          </cell>
          <cell r="G25">
            <v>14.341193744933165</v>
          </cell>
          <cell r="H25">
            <v>10.002172448688439</v>
          </cell>
        </row>
        <row r="33">
          <cell r="B33">
            <v>7.7902672683601543E-2</v>
          </cell>
          <cell r="C33">
            <v>7.8982505656201407E-2</v>
          </cell>
          <cell r="E33">
            <v>6.4032734562255708E-2</v>
          </cell>
          <cell r="G33">
            <v>7.2330673920653982E-2</v>
          </cell>
          <cell r="H33">
            <v>6.2279873452148443E-2</v>
          </cell>
        </row>
        <row r="37">
          <cell r="B37">
            <v>0.29195067157400489</v>
          </cell>
          <cell r="C37">
            <v>0.30000303430824549</v>
          </cell>
          <cell r="E37">
            <v>0.31843432380656278</v>
          </cell>
          <cell r="G37">
            <v>0.2903233569396968</v>
          </cell>
          <cell r="H37">
            <v>0.31392730042416839</v>
          </cell>
        </row>
        <row r="40">
          <cell r="B40">
            <v>36.490000000000009</v>
          </cell>
          <cell r="C40">
            <v>35.879999999999995</v>
          </cell>
          <cell r="E40">
            <v>4.0999999999999996</v>
          </cell>
          <cell r="G40">
            <v>103.46000000000001</v>
          </cell>
          <cell r="H40">
            <v>20.100000000000001</v>
          </cell>
        </row>
      </sheetData>
      <sheetData sheetId="1">
        <row r="17">
          <cell r="M17">
            <v>0.41040705569297303</v>
          </cell>
          <cell r="P17">
            <v>0.42595035546966925</v>
          </cell>
          <cell r="Q17">
            <v>0.42097731864918719</v>
          </cell>
          <cell r="U17">
            <v>0.38463735571051494</v>
          </cell>
          <cell r="V17">
            <v>0.41255287394159296</v>
          </cell>
        </row>
        <row r="18">
          <cell r="M18">
            <v>897.62999999999988</v>
          </cell>
          <cell r="P18">
            <v>1194.68</v>
          </cell>
          <cell r="Q18">
            <v>1220.9099999999999</v>
          </cell>
          <cell r="U18">
            <v>2343.1800000000003</v>
          </cell>
          <cell r="V18">
            <v>3333.6499999999996</v>
          </cell>
        </row>
        <row r="19">
          <cell r="M19">
            <v>-3.1799999999999997</v>
          </cell>
          <cell r="P19">
            <v>0</v>
          </cell>
          <cell r="Q19">
            <v>0</v>
          </cell>
          <cell r="U19">
            <v>-13.08</v>
          </cell>
          <cell r="V19">
            <v>0</v>
          </cell>
        </row>
        <row r="20">
          <cell r="M20">
            <v>226.18999999999997</v>
          </cell>
          <cell r="P20">
            <v>301.45999999999998</v>
          </cell>
          <cell r="Q20">
            <v>319.13000000000011</v>
          </cell>
          <cell r="U20">
            <v>614.29999999999995</v>
          </cell>
          <cell r="V20">
            <v>857.93000000000006</v>
          </cell>
        </row>
        <row r="21">
          <cell r="M21">
            <v>668.26</v>
          </cell>
          <cell r="P21">
            <v>893.22</v>
          </cell>
          <cell r="Q21">
            <v>901.78</v>
          </cell>
          <cell r="U21">
            <v>1715.8</v>
          </cell>
          <cell r="V21">
            <v>2475.7199999999998</v>
          </cell>
        </row>
        <row r="22">
          <cell r="M22">
            <v>0.30553637805931866</v>
          </cell>
          <cell r="P22">
            <v>0.31846802199134328</v>
          </cell>
          <cell r="Q22">
            <v>0.31093932100766153</v>
          </cell>
          <cell r="U22">
            <v>0.28165176167776335</v>
          </cell>
          <cell r="V22">
            <v>0.30638051417355766</v>
          </cell>
        </row>
      </sheetData>
      <sheetData sheetId="2"/>
      <sheetData sheetId="3"/>
      <sheetData sheetId="4"/>
      <sheetData sheetId="5">
        <row r="18">
          <cell r="BF18">
            <v>74427676</v>
          </cell>
          <cell r="BO18">
            <v>92876212</v>
          </cell>
          <cell r="BR18">
            <v>99581977</v>
          </cell>
        </row>
        <row r="71">
          <cell r="BW71">
            <v>22345.160470967279</v>
          </cell>
          <cell r="BX71">
            <v>21442.917788335966</v>
          </cell>
          <cell r="BY71">
            <v>15645.532881343557</v>
          </cell>
          <cell r="BZ71">
            <v>22345.160470967279</v>
          </cell>
          <cell r="CA71">
            <v>15645.532881343557</v>
          </cell>
        </row>
        <row r="72">
          <cell r="BW72">
            <v>13255.213666616099</v>
          </cell>
          <cell r="BX72">
            <v>12834.332639274169</v>
          </cell>
          <cell r="BY72">
            <v>8846.4902907848445</v>
          </cell>
          <cell r="BZ72">
            <v>13255.213666616099</v>
          </cell>
          <cell r="CA72">
            <v>8846.4902907848445</v>
          </cell>
        </row>
        <row r="73">
          <cell r="BW73">
            <v>22345.160470967279</v>
          </cell>
          <cell r="BX73">
            <v>21442.917788335966</v>
          </cell>
          <cell r="BY73">
            <v>15645.532881343557</v>
          </cell>
          <cell r="BZ73">
            <v>20953.535203473344</v>
          </cell>
          <cell r="CA73">
            <v>14654.711043129722</v>
          </cell>
        </row>
        <row r="74">
          <cell r="BW74">
            <v>13255.213666616099</v>
          </cell>
          <cell r="BX74">
            <v>12834.332639274169</v>
          </cell>
          <cell r="BY74">
            <v>8846.4902907848445</v>
          </cell>
          <cell r="BZ74">
            <v>12421.651212365909</v>
          </cell>
          <cell r="CA74">
            <v>8146.8964750029845</v>
          </cell>
        </row>
        <row r="76">
          <cell r="AX76">
            <v>5610.77</v>
          </cell>
          <cell r="AY76">
            <v>5910.64</v>
          </cell>
          <cell r="AZ76">
            <v>5885.3600000000006</v>
          </cell>
          <cell r="BA76">
            <v>6065.1800000000021</v>
          </cell>
          <cell r="BB76">
            <v>6312.5700000000006</v>
          </cell>
          <cell r="BC76">
            <v>6421.2400000000007</v>
          </cell>
          <cell r="BD76">
            <v>6653.9900000000007</v>
          </cell>
          <cell r="BE76">
            <v>6721.2799999999988</v>
          </cell>
          <cell r="BF76">
            <v>6988.57</v>
          </cell>
          <cell r="BJ76">
            <v>7894.9943981389697</v>
          </cell>
          <cell r="BK76">
            <v>8188.8481234439723</v>
          </cell>
          <cell r="BL76">
            <v>8371.6829886009709</v>
          </cell>
          <cell r="BM76">
            <v>9012.7001139179611</v>
          </cell>
          <cell r="BN76">
            <v>9192.9832367809558</v>
          </cell>
          <cell r="BO76">
            <v>9601.8717962599458</v>
          </cell>
          <cell r="BP76">
            <v>9945.997386198922</v>
          </cell>
          <cell r="BQ76">
            <v>10050.210827008925</v>
          </cell>
          <cell r="BR76">
            <v>10445.222995594919</v>
          </cell>
        </row>
        <row r="77">
          <cell r="BW77">
            <v>0.32560156352547903</v>
          </cell>
          <cell r="BX77">
            <v>0.32366330778609503</v>
          </cell>
          <cell r="BY77">
            <v>0.31790587463618325</v>
          </cell>
          <cell r="BZ77">
            <v>0.32560156352547903</v>
          </cell>
          <cell r="CA77">
            <v>0.31790587463618325</v>
          </cell>
        </row>
        <row r="78">
          <cell r="BW78">
            <v>0.3343855921841361</v>
          </cell>
          <cell r="BX78">
            <v>0.33407323176964809</v>
          </cell>
          <cell r="BY78">
            <v>0.33539856860603512</v>
          </cell>
          <cell r="BZ78">
            <v>0.3343855921841361</v>
          </cell>
          <cell r="CA78">
            <v>0.33539856860603512</v>
          </cell>
        </row>
        <row r="79">
          <cell r="BF79">
            <v>32503.302</v>
          </cell>
          <cell r="BO79">
            <v>42523.328000000001</v>
          </cell>
          <cell r="BR79">
            <v>43963.69</v>
          </cell>
          <cell r="BW79">
            <v>0.32560156352547903</v>
          </cell>
          <cell r="BX79">
            <v>0.32366330778609503</v>
          </cell>
          <cell r="BZ79">
            <v>0.32425808474987677</v>
          </cell>
          <cell r="CA79">
            <v>0.31557377669457609</v>
          </cell>
        </row>
        <row r="80">
          <cell r="BW80">
            <v>0.3343855921841361</v>
          </cell>
          <cell r="BX80">
            <v>0.33407323176964809</v>
          </cell>
          <cell r="BY80">
            <v>0.33539856860603512</v>
          </cell>
          <cell r="BZ80">
            <v>0.33413532638948895</v>
          </cell>
          <cell r="CA80">
            <v>0.33941364218176878</v>
          </cell>
        </row>
        <row r="81">
          <cell r="BF81">
            <v>2928.1078666666667</v>
          </cell>
          <cell r="BO81">
            <v>4299.2153461575808</v>
          </cell>
          <cell r="BR81">
            <v>4327.659557558296</v>
          </cell>
        </row>
        <row r="82">
          <cell r="BF82">
            <v>0.31516863986635968</v>
          </cell>
          <cell r="BO82">
            <v>0.32003814455343904</v>
          </cell>
          <cell r="BR82">
            <v>0.32075174749028301</v>
          </cell>
        </row>
      </sheetData>
      <sheetData sheetId="6">
        <row r="13">
          <cell r="J13">
            <v>1402</v>
          </cell>
          <cell r="K13">
            <v>1249</v>
          </cell>
        </row>
      </sheetData>
      <sheetData sheetId="7">
        <row r="33">
          <cell r="H33">
            <v>822.91588894245763</v>
          </cell>
          <cell r="I33">
            <v>717.65252851793889</v>
          </cell>
          <cell r="J33">
            <v>582.05111579142044</v>
          </cell>
        </row>
        <row r="35">
          <cell r="I35">
            <v>1.2207570000000001</v>
          </cell>
          <cell r="J35">
            <v>0.83443599999999996</v>
          </cell>
        </row>
      </sheetData>
      <sheetData sheetId="8"/>
      <sheetData sheetId="9"/>
      <sheetData sheetId="10">
        <row r="12">
          <cell r="K12">
            <v>54</v>
          </cell>
          <cell r="O12">
            <v>66</v>
          </cell>
        </row>
      </sheetData>
      <sheetData sheetId="11">
        <row r="7">
          <cell r="AE7">
            <v>1100091</v>
          </cell>
          <cell r="AH7">
            <v>1374047</v>
          </cell>
          <cell r="AI7">
            <v>1485769</v>
          </cell>
        </row>
        <row r="11">
          <cell r="AE11">
            <v>2244</v>
          </cell>
          <cell r="AH11">
            <v>2695</v>
          </cell>
          <cell r="AI11">
            <v>2939</v>
          </cell>
        </row>
        <row r="19">
          <cell r="AE19">
            <v>7.7990730788555049E-2</v>
          </cell>
          <cell r="AH19">
            <v>8.9082300218218238E-2</v>
          </cell>
          <cell r="AI19">
            <v>9.3952175207705477E-2</v>
          </cell>
        </row>
      </sheetData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estion"/>
      <sheetName val="List Status"/>
      <sheetName val="KPIs"/>
      <sheetName val="Org"/>
      <sheetName val="Revenue retention"/>
      <sheetName val="Factsheet"/>
      <sheetName val="KPIs (2)"/>
      <sheetName val="MFS"/>
      <sheetName val="Corp Reg"/>
      <sheetName val="Wealth"/>
      <sheetName val="Sheet1"/>
      <sheetName val="Sheet2"/>
      <sheetName val="NPS"/>
      <sheetName val="GFS"/>
      <sheetName val="GBS"/>
      <sheetName val="Avg trans P day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11">
          <cell r="AZ111">
            <v>1.074314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B4C45-5502-43D0-982B-32273B57C63F}">
  <sheetPr>
    <pageSetUpPr fitToPage="1"/>
  </sheetPr>
  <dimension ref="B1:K84"/>
  <sheetViews>
    <sheetView showGridLines="0" tabSelected="1" topLeftCell="A2" zoomScale="90" zoomScaleNormal="90" workbookViewId="0">
      <pane xSplit="2" ySplit="5" topLeftCell="C7" activePane="bottomRight" state="frozen"/>
      <selection activeCell="A2" sqref="A2"/>
      <selection pane="topRight" activeCell="C2" sqref="C2"/>
      <selection pane="bottomLeft" activeCell="A7" sqref="A7"/>
      <selection pane="bottomRight"/>
    </sheetView>
  </sheetViews>
  <sheetFormatPr defaultRowHeight="15" x14ac:dyDescent="0.25"/>
  <cols>
    <col min="2" max="2" width="57.85546875" customWidth="1"/>
    <col min="3" max="7" width="15.28515625" customWidth="1"/>
    <col min="8" max="8" width="9.85546875" customWidth="1"/>
  </cols>
  <sheetData>
    <row r="1" spans="2:7" ht="15.75" thickBot="1" x14ac:dyDescent="0.3"/>
    <row r="2" spans="2:7" x14ac:dyDescent="0.25">
      <c r="B2" s="76" t="s">
        <v>54</v>
      </c>
      <c r="C2" s="77"/>
      <c r="D2" s="77"/>
      <c r="E2" s="77"/>
      <c r="F2" s="77"/>
      <c r="G2" s="78"/>
    </row>
    <row r="3" spans="2:7" x14ac:dyDescent="0.25">
      <c r="B3" s="79" t="s">
        <v>64</v>
      </c>
      <c r="C3" s="80"/>
      <c r="D3" s="80"/>
      <c r="E3" s="80"/>
      <c r="F3" s="80"/>
      <c r="G3" s="81"/>
    </row>
    <row r="4" spans="2:7" ht="15.75" thickBot="1" x14ac:dyDescent="0.3">
      <c r="B4" s="1"/>
      <c r="C4" s="42"/>
      <c r="D4" s="42"/>
      <c r="E4" s="42"/>
      <c r="F4" s="42"/>
      <c r="G4" s="43"/>
    </row>
    <row r="5" spans="2:7" s="31" customFormat="1" ht="17.25" customHeight="1" x14ac:dyDescent="0.25">
      <c r="B5" s="32"/>
      <c r="C5" s="71" t="s">
        <v>65</v>
      </c>
      <c r="D5" s="71" t="s">
        <v>62</v>
      </c>
      <c r="E5" s="71" t="s">
        <v>66</v>
      </c>
      <c r="F5" s="71" t="s">
        <v>67</v>
      </c>
      <c r="G5" s="72" t="s">
        <v>68</v>
      </c>
    </row>
    <row r="6" spans="2:7" x14ac:dyDescent="0.25">
      <c r="B6" s="82" t="s">
        <v>53</v>
      </c>
      <c r="C6" s="83"/>
      <c r="D6" s="83"/>
      <c r="E6" s="83"/>
      <c r="F6" s="83"/>
      <c r="G6" s="84"/>
    </row>
    <row r="7" spans="2:7" x14ac:dyDescent="0.25">
      <c r="B7" s="3" t="s">
        <v>52</v>
      </c>
      <c r="C7" s="22">
        <f>'[1]KPIs (2)'!$AZ$4</f>
        <v>24</v>
      </c>
      <c r="D7" s="22">
        <f>'[1]KPIs (2)'!$AX$4</f>
        <v>24</v>
      </c>
      <c r="E7" s="51">
        <f>'[1]KPIs (2)'!$AR$4</f>
        <v>23</v>
      </c>
      <c r="F7" s="51">
        <f>C7</f>
        <v>24</v>
      </c>
      <c r="G7" s="45">
        <f>E7</f>
        <v>23</v>
      </c>
    </row>
    <row r="8" spans="2:7" ht="30" x14ac:dyDescent="0.25">
      <c r="B8" s="15" t="s">
        <v>51</v>
      </c>
      <c r="C8" s="52">
        <f>[2]KFin!$BW$71</f>
        <v>22345.160470967279</v>
      </c>
      <c r="D8" s="52">
        <f>[2]KFin!$BX$71</f>
        <v>21442.917788335966</v>
      </c>
      <c r="E8" s="22">
        <f>[2]KFin!$BY$71</f>
        <v>15645.532881343557</v>
      </c>
      <c r="F8" s="22">
        <f>[2]KFin!$BZ$71</f>
        <v>22345.160470967279</v>
      </c>
      <c r="G8" s="21">
        <f>[2]KFin!$CA$71</f>
        <v>15645.532881343557</v>
      </c>
    </row>
    <row r="9" spans="2:7" ht="30" x14ac:dyDescent="0.25">
      <c r="B9" s="15" t="s">
        <v>50</v>
      </c>
      <c r="C9" s="53">
        <f>[2]KFin!$BW$77</f>
        <v>0.32560156352547903</v>
      </c>
      <c r="D9" s="53">
        <f>[2]KFin!$BX$77</f>
        <v>0.32366330778609503</v>
      </c>
      <c r="E9" s="30">
        <f>[2]KFin!$BY$77</f>
        <v>0.31790587463618325</v>
      </c>
      <c r="F9" s="30">
        <f>[2]KFin!$BZ$77</f>
        <v>0.32560156352547903</v>
      </c>
      <c r="G9" s="29">
        <f>[2]KFin!$CA$77</f>
        <v>0.31790587463618325</v>
      </c>
    </row>
    <row r="10" spans="2:7" ht="30" x14ac:dyDescent="0.25">
      <c r="B10" s="15" t="s">
        <v>49</v>
      </c>
      <c r="C10" s="52">
        <f>[2]KFin!$BW$73</f>
        <v>22345.160470967279</v>
      </c>
      <c r="D10" s="52">
        <f>[2]KFin!$BX$73</f>
        <v>21442.917788335966</v>
      </c>
      <c r="E10" s="22">
        <f>[2]KFin!$BY$73</f>
        <v>15645.532881343557</v>
      </c>
      <c r="F10" s="22">
        <f>[2]KFin!$BZ$73</f>
        <v>20953.535203473344</v>
      </c>
      <c r="G10" s="21">
        <f>[2]KFin!$CA$73</f>
        <v>14654.711043129722</v>
      </c>
    </row>
    <row r="11" spans="2:7" ht="30" x14ac:dyDescent="0.25">
      <c r="B11" s="15" t="s">
        <v>48</v>
      </c>
      <c r="C11" s="53">
        <f>[2]KFin!$BW$79</f>
        <v>0.32560156352547903</v>
      </c>
      <c r="D11" s="53">
        <f>[2]KFin!$BX$79</f>
        <v>0.32366330778609503</v>
      </c>
      <c r="E11" s="30">
        <f>[2]KFin!$BY$80</f>
        <v>0.33539856860603512</v>
      </c>
      <c r="F11" s="30">
        <f>[2]KFin!$BZ$79</f>
        <v>0.32425808474987677</v>
      </c>
      <c r="G11" s="29">
        <f>[2]KFin!$CA$79</f>
        <v>0.31557377669457609</v>
      </c>
    </row>
    <row r="12" spans="2:7" ht="30" x14ac:dyDescent="0.25">
      <c r="B12" s="15" t="s">
        <v>47</v>
      </c>
      <c r="C12" s="22">
        <f>[2]KFin!$BW$72</f>
        <v>13255.213666616099</v>
      </c>
      <c r="D12" s="22">
        <f>[2]KFin!$BX$72</f>
        <v>12834.332639274169</v>
      </c>
      <c r="E12" s="22">
        <f>[2]KFin!$BY$72</f>
        <v>8846.4902907848445</v>
      </c>
      <c r="F12" s="22">
        <f>[2]KFin!$BZ$72</f>
        <v>13255.213666616099</v>
      </c>
      <c r="G12" s="21">
        <f>[2]KFin!$CA$72</f>
        <v>8846.4902907848445</v>
      </c>
    </row>
    <row r="13" spans="2:7" ht="30" x14ac:dyDescent="0.25">
      <c r="B13" s="15" t="s">
        <v>46</v>
      </c>
      <c r="C13" s="53">
        <f>[2]KFin!$BW$78</f>
        <v>0.3343855921841361</v>
      </c>
      <c r="D13" s="53">
        <f>[2]KFin!$BX$78</f>
        <v>0.33407323176964809</v>
      </c>
      <c r="E13" s="53">
        <f>[2]KFin!$BY$78</f>
        <v>0.33539856860603512</v>
      </c>
      <c r="F13" s="53">
        <f>[2]KFin!$BZ$78</f>
        <v>0.3343855921841361</v>
      </c>
      <c r="G13" s="46">
        <f>[2]KFin!$CA$78</f>
        <v>0.33539856860603512</v>
      </c>
    </row>
    <row r="14" spans="2:7" ht="30" x14ac:dyDescent="0.25">
      <c r="B14" s="15" t="s">
        <v>45</v>
      </c>
      <c r="C14" s="22">
        <f>[2]KFin!$BW$74</f>
        <v>13255.213666616099</v>
      </c>
      <c r="D14" s="22">
        <f>[2]KFin!$BX$74</f>
        <v>12834.332639274169</v>
      </c>
      <c r="E14" s="22">
        <f>[2]KFin!$BY$74</f>
        <v>8846.4902907848445</v>
      </c>
      <c r="F14" s="22">
        <f>[2]KFin!$BZ$74</f>
        <v>12421.651212365909</v>
      </c>
      <c r="G14" s="21">
        <f>[2]KFin!$CA$74</f>
        <v>8146.8964750029845</v>
      </c>
    </row>
    <row r="15" spans="2:7" ht="30" x14ac:dyDescent="0.25">
      <c r="B15" s="15" t="s">
        <v>44</v>
      </c>
      <c r="C15" s="53">
        <f>[2]KFin!$BW$80</f>
        <v>0.3343855921841361</v>
      </c>
      <c r="D15" s="53">
        <f>[2]KFin!$BX$80</f>
        <v>0.33407323176964809</v>
      </c>
      <c r="E15" s="53">
        <f>[2]KFin!$BY$80</f>
        <v>0.33539856860603512</v>
      </c>
      <c r="F15" s="53">
        <f>[2]KFin!$BZ$80</f>
        <v>0.33413532638948895</v>
      </c>
      <c r="G15" s="46">
        <f>[2]KFin!$CA$80</f>
        <v>0.33941364218176878</v>
      </c>
    </row>
    <row r="16" spans="2:7" ht="30" x14ac:dyDescent="0.25">
      <c r="B16" s="15" t="s">
        <v>43</v>
      </c>
      <c r="C16" s="53">
        <f>C12/C8</f>
        <v>0.59320288542292599</v>
      </c>
      <c r="D16" s="53">
        <f>D12/D8</f>
        <v>0.59853480603537546</v>
      </c>
      <c r="E16" s="53">
        <f>E12/E8</f>
        <v>0.56543234147900456</v>
      </c>
      <c r="F16" s="53">
        <f>F12/F8</f>
        <v>0.59320288542292599</v>
      </c>
      <c r="G16" s="46">
        <f>G12/G8</f>
        <v>0.56543234147900456</v>
      </c>
    </row>
    <row r="17" spans="2:9" ht="30" x14ac:dyDescent="0.25">
      <c r="B17" s="15" t="s">
        <v>42</v>
      </c>
      <c r="C17" s="22">
        <f>SUM([2]KFin!$BP$76:$BR$76)/100</f>
        <v>304.41431208802766</v>
      </c>
      <c r="D17" s="22">
        <f>SUM([2]KFin!$BM$76:$BO$76)/100</f>
        <v>278.07555146958862</v>
      </c>
      <c r="E17" s="22">
        <f>SUM([2]KFin!$BD$76:$BF$76)/100</f>
        <v>203.63839999999999</v>
      </c>
      <c r="F17" s="22">
        <f>SUM([2]KFin!$BJ$76:$BR$76)/100</f>
        <v>827.04511865945551</v>
      </c>
      <c r="G17" s="21">
        <f>SUM([2]KFin!$AX$76:$BF$76)/100</f>
        <v>565.69600000000003</v>
      </c>
    </row>
    <row r="18" spans="2:9" ht="30" x14ac:dyDescent="0.25">
      <c r="B18" s="15" t="s">
        <v>41</v>
      </c>
      <c r="C18" s="22">
        <f>[2]KFin!$BR$81</f>
        <v>4327.659557558296</v>
      </c>
      <c r="D18" s="22">
        <f>[2]KFin!$BO$81</f>
        <v>4299.2153461575808</v>
      </c>
      <c r="E18" s="22">
        <f>[2]KFin!$BF$81</f>
        <v>2928.1078666666667</v>
      </c>
      <c r="F18" s="22">
        <f>[2]KFin!$BR$81</f>
        <v>4327.659557558296</v>
      </c>
      <c r="G18" s="21">
        <f>[2]KFin!$BF$81</f>
        <v>2928.1078666666667</v>
      </c>
    </row>
    <row r="19" spans="2:9" ht="30" x14ac:dyDescent="0.25">
      <c r="B19" s="15" t="s">
        <v>40</v>
      </c>
      <c r="C19" s="30">
        <f>[2]KFin!$BR$82</f>
        <v>0.32075174749028301</v>
      </c>
      <c r="D19" s="30">
        <f>[2]KFin!$BO$82</f>
        <v>0.32003814455343904</v>
      </c>
      <c r="E19" s="30">
        <f>[2]KFin!$BF$82</f>
        <v>0.31516863986635968</v>
      </c>
      <c r="F19" s="30">
        <f>[2]KFin!$BR$82</f>
        <v>0.32075174749028301</v>
      </c>
      <c r="G19" s="29">
        <f>[2]KFin!$BF$82</f>
        <v>0.31516863986635968</v>
      </c>
    </row>
    <row r="20" spans="2:9" ht="30" x14ac:dyDescent="0.25">
      <c r="B20" s="15" t="s">
        <v>39</v>
      </c>
      <c r="C20" s="22">
        <f>[2]KFin!$BR$79/1000</f>
        <v>43.96369</v>
      </c>
      <c r="D20" s="22">
        <f>[2]KFin!$BO$79/1000</f>
        <v>42.523327999999999</v>
      </c>
      <c r="E20" s="22">
        <f>[2]KFin!$BF$79/1000</f>
        <v>32.503301999999998</v>
      </c>
      <c r="F20" s="22">
        <f>[2]KFin!$BR$79/1000</f>
        <v>43.96369</v>
      </c>
      <c r="G20" s="21">
        <f>[2]KFin!$BF$79/1000</f>
        <v>32.503301999999998</v>
      </c>
    </row>
    <row r="21" spans="2:9" s="23" customFormat="1" ht="30" x14ac:dyDescent="0.25">
      <c r="B21" s="19" t="s">
        <v>55</v>
      </c>
      <c r="C21" s="18">
        <f>'[1]KPIs (2)'!$AZ$45</f>
        <v>134.46889299999998</v>
      </c>
      <c r="D21" s="18">
        <f>'[1]KPIs (2)'!$AX$45</f>
        <v>125.169793</v>
      </c>
      <c r="E21" s="54">
        <f>'[1]KPIs (2)'!$AR$45</f>
        <v>88.657361000000009</v>
      </c>
      <c r="F21" s="54">
        <f>'[1]KPIs (2)'!$AV$45+'[1]KPIs (2)'!$AX$45+'[1]KPIs (2)'!$AZ$45</f>
        <v>369.08746899999994</v>
      </c>
      <c r="G21" s="47">
        <f>'[1]KPIs (2)'!$AN$45+'[1]KPIs (2)'!$AP$45+'[1]KPIs (2)'!$AR$45</f>
        <v>244.78590599999998</v>
      </c>
    </row>
    <row r="22" spans="2:9" ht="30" x14ac:dyDescent="0.25">
      <c r="B22" s="15" t="s">
        <v>38</v>
      </c>
      <c r="C22" s="22">
        <f>[2]KFin!$BR$18/10^6</f>
        <v>99.581976999999995</v>
      </c>
      <c r="D22" s="22">
        <f>[2]KFin!$BO$18/10^6</f>
        <v>92.876211999999995</v>
      </c>
      <c r="E22" s="22">
        <f>[2]KFin!$BF$18/10^6</f>
        <v>74.427676000000005</v>
      </c>
      <c r="F22" s="22">
        <f>[2]KFin!$BR$18/10^6</f>
        <v>99.581976999999995</v>
      </c>
      <c r="G22" s="21">
        <f>[2]KFin!$BF$18/10^6</f>
        <v>74.427676000000005</v>
      </c>
    </row>
    <row r="23" spans="2:9" ht="15.75" customHeight="1" x14ac:dyDescent="0.25">
      <c r="B23" s="3"/>
      <c r="G23" s="2"/>
    </row>
    <row r="24" spans="2:9" ht="15" customHeight="1" x14ac:dyDescent="0.25">
      <c r="B24" s="82" t="s">
        <v>37</v>
      </c>
      <c r="C24" s="83"/>
      <c r="D24" s="83"/>
      <c r="E24" s="83"/>
      <c r="F24" s="83"/>
      <c r="G24" s="84"/>
    </row>
    <row r="25" spans="2:9" x14ac:dyDescent="0.25">
      <c r="B25" s="3" t="s">
        <v>36</v>
      </c>
      <c r="C25" s="22">
        <f>'[1]KPIs (2)'!$AZ$66</f>
        <v>7043</v>
      </c>
      <c r="D25" s="22">
        <f>'[1]KPIs (2)'!$AX$66</f>
        <v>6677</v>
      </c>
      <c r="E25" s="22">
        <f>'[1]KPIs (2)'!$AR$66</f>
        <v>5863</v>
      </c>
      <c r="F25" s="22">
        <f>'[1]KPIs (2)'!$AZ$66</f>
        <v>7043</v>
      </c>
      <c r="G25" s="21">
        <f>'[1]KPIs (2)'!$AR$66</f>
        <v>5863</v>
      </c>
      <c r="I25" s="16"/>
    </row>
    <row r="26" spans="2:9" ht="30" x14ac:dyDescent="0.25">
      <c r="B26" s="19" t="s">
        <v>35</v>
      </c>
      <c r="C26" s="22">
        <v>156.41214499999998</v>
      </c>
      <c r="D26" s="22">
        <f>'[1]KPIs (2)'!$AX$70</f>
        <v>148.14357099999998</v>
      </c>
      <c r="E26" s="52">
        <f>'[1]KPIs (2)'!$AR$70</f>
        <v>118.66141</v>
      </c>
      <c r="F26" s="52">
        <v>156.41214499999998</v>
      </c>
      <c r="G26" s="28">
        <f>'[1]KPIs (2)'!$AR$70</f>
        <v>118.66141</v>
      </c>
    </row>
    <row r="27" spans="2:9" ht="30" x14ac:dyDescent="0.25">
      <c r="B27" s="15" t="s">
        <v>56</v>
      </c>
      <c r="C27" s="22">
        <f>'[1]KPIs (2)'!$AZ$73</f>
        <v>0.70982299999999998</v>
      </c>
      <c r="D27" s="22">
        <f>'[1]KPIs (2)'!$AX$73</f>
        <v>0.79023700000000008</v>
      </c>
      <c r="E27" s="18">
        <f>'[1]KPIs (2)'!$AR$73</f>
        <v>0.83891900000000008</v>
      </c>
      <c r="F27" s="18">
        <f>'[1]KPIs (2)'!$AZ$73+'[1]KPIs (2)'!$AX$73+'[1]KPIs (2)'!$AV$73</f>
        <v>2.1715900000000001</v>
      </c>
      <c r="G27" s="17">
        <f>'[1]KPIs (2)'!$AR$73+'[1]KPIs (2)'!$AP$73+'[1]KPIs (2)'!$AN$73</f>
        <v>2.4592520000000002</v>
      </c>
    </row>
    <row r="28" spans="2:9" ht="30" x14ac:dyDescent="0.25">
      <c r="B28" s="15" t="s">
        <v>57</v>
      </c>
      <c r="C28" s="22">
        <f>'[1]KPIs (2)'!$AZ$77</f>
        <v>14</v>
      </c>
      <c r="D28" s="22">
        <f>'[1]KPIs (2)'!$AX$77</f>
        <v>5</v>
      </c>
      <c r="E28" s="51">
        <f>'[1]KPIs (2)'!$AR$77</f>
        <v>6</v>
      </c>
      <c r="F28" s="51">
        <f>'[1]Corp Reg'!$BN$87</f>
        <v>24</v>
      </c>
      <c r="G28" s="45">
        <f>'[1]KPIs (2)'!$AN$77+'[1]KPIs (2)'!$AP$77+'[1]KPIs (2)'!$AR$77</f>
        <v>20</v>
      </c>
    </row>
    <row r="29" spans="2:9" ht="30" x14ac:dyDescent="0.25">
      <c r="B29" s="15" t="s">
        <v>34</v>
      </c>
      <c r="C29" s="53">
        <f>'[1]KPIs (2)'!$AZ$78</f>
        <v>0.46666666666666667</v>
      </c>
      <c r="D29" s="53">
        <f>'[1]KPIs (2)'!$AX$78</f>
        <v>0.19230769230769232</v>
      </c>
      <c r="E29" s="53">
        <f>'[1]KPIs (2)'!$AR$78</f>
        <v>0.2608695652173913</v>
      </c>
      <c r="F29" s="53">
        <f>'[1]Corp Reg'!$BN$94</f>
        <v>0.3380281690140845</v>
      </c>
      <c r="G29" s="46">
        <f>'[1]Corp Reg'!$AU$94</f>
        <v>0.36363636363636365</v>
      </c>
    </row>
    <row r="30" spans="2:9" ht="30" x14ac:dyDescent="0.25">
      <c r="B30" s="15" t="s">
        <v>33</v>
      </c>
      <c r="C30" s="53">
        <f>'[1]KPIs (2)'!$AZ$79</f>
        <v>0.66352507924210757</v>
      </c>
      <c r="D30" s="53">
        <f>'[1]KPIs (2)'!$AX$79</f>
        <v>0.34401181585947566</v>
      </c>
      <c r="E30" s="53">
        <f>'[1]KPIs (2)'!$AR$79</f>
        <v>0.29476200491521976</v>
      </c>
      <c r="F30" s="53">
        <f>'[1]Corp Reg'!$BN$104</f>
        <v>0.51136362327486629</v>
      </c>
      <c r="G30" s="46">
        <f>'[1]Corp Reg'!$AU$104</f>
        <v>0.45883150754980423</v>
      </c>
    </row>
    <row r="31" spans="2:9" ht="30" x14ac:dyDescent="0.25">
      <c r="B31" s="15" t="s">
        <v>32</v>
      </c>
      <c r="C31" s="53">
        <f>'[1]KPIs (2)'!$AZ$85</f>
        <v>0.48148092571554324</v>
      </c>
      <c r="D31" s="53">
        <f>'[1]KPIs (2)'!$AX$85</f>
        <v>0.48205200587770869</v>
      </c>
      <c r="E31" s="55">
        <f>'[1]KPIs (2)'!$AT$85</f>
        <v>0.46212692215523332</v>
      </c>
      <c r="F31" s="53">
        <f>'[1]KPIs (2)'!$AZ$85</f>
        <v>0.48148092571554324</v>
      </c>
      <c r="G31" s="46">
        <f>'[1]KPIs (2)'!$AR$85</f>
        <v>0.46477926434835726</v>
      </c>
    </row>
    <row r="32" spans="2:9" ht="15" customHeight="1" x14ac:dyDescent="0.25">
      <c r="B32" s="7"/>
      <c r="C32" s="56"/>
      <c r="D32" s="56"/>
      <c r="E32" s="56"/>
      <c r="F32" s="56"/>
      <c r="G32" s="20"/>
    </row>
    <row r="33" spans="2:11" ht="15.75" customHeight="1" x14ac:dyDescent="0.25">
      <c r="B33" s="73" t="s">
        <v>31</v>
      </c>
      <c r="C33" s="74"/>
      <c r="D33" s="74"/>
      <c r="E33" s="74"/>
      <c r="F33" s="74"/>
      <c r="G33" s="75"/>
    </row>
    <row r="34" spans="2:11" s="26" customFormat="1" ht="15" customHeight="1" x14ac:dyDescent="0.25">
      <c r="B34" s="27" t="s">
        <v>30</v>
      </c>
      <c r="C34" s="18">
        <v>70</v>
      </c>
      <c r="D34" s="18">
        <f>'[2]International client breakup'!$O$12</f>
        <v>66</v>
      </c>
      <c r="E34" s="18">
        <f>'[2]International client breakup'!$K$12</f>
        <v>54</v>
      </c>
      <c r="F34" s="18">
        <f>C34</f>
        <v>70</v>
      </c>
      <c r="G34" s="17">
        <f>E34</f>
        <v>54</v>
      </c>
    </row>
    <row r="35" spans="2:11" s="23" customFormat="1" ht="30" x14ac:dyDescent="0.25">
      <c r="B35" s="19" t="s">
        <v>29</v>
      </c>
      <c r="C35" s="18">
        <f>'[2]Data &amp; Charts - Kfin'!$H$33</f>
        <v>822.91588894245763</v>
      </c>
      <c r="D35" s="18">
        <f>'[2]Data &amp; Charts - Kfin'!$I$33</f>
        <v>717.65252851793889</v>
      </c>
      <c r="E35" s="18">
        <f>'[2]Data &amp; Charts - Kfin'!$J$33</f>
        <v>582.05111579142044</v>
      </c>
      <c r="F35" s="18">
        <f>C35</f>
        <v>822.91588894245763</v>
      </c>
      <c r="G35" s="17">
        <f>E35</f>
        <v>582.05111579142044</v>
      </c>
      <c r="H35" s="25"/>
      <c r="I35" s="24"/>
      <c r="J35" s="25"/>
      <c r="K35" s="24"/>
    </row>
    <row r="36" spans="2:11" ht="30" x14ac:dyDescent="0.25">
      <c r="B36" s="15" t="s">
        <v>58</v>
      </c>
      <c r="C36" s="22">
        <f>'[3]KPIs (2)'!$AZ$111</f>
        <v>1.074314</v>
      </c>
      <c r="D36" s="22">
        <f>'[2]Data &amp; Charts - Kfin'!$I$35</f>
        <v>1.2207570000000001</v>
      </c>
      <c r="E36" s="22">
        <f>'[2]Data &amp; Charts - Kfin'!$J$35</f>
        <v>0.83443599999999996</v>
      </c>
      <c r="F36" s="22">
        <f>'[1]KPIs (2)'!$AV$111+'[1]KPIs (2)'!$AX$111+'[1]KPIs (2)'!$AZ$111</f>
        <v>3.1959739999999996</v>
      </c>
      <c r="G36" s="21">
        <f>'[1]KPIs (2)'!$AN$111+'[1]KPIs (2)'!$AP$111+'[1]KPIs (2)'!$AR$111</f>
        <v>2.5537320000000001</v>
      </c>
    </row>
    <row r="37" spans="2:11" ht="15" customHeight="1" x14ac:dyDescent="0.25">
      <c r="B37" s="3"/>
      <c r="G37" s="2"/>
    </row>
    <row r="38" spans="2:11" x14ac:dyDescent="0.25">
      <c r="B38" s="73" t="s">
        <v>28</v>
      </c>
      <c r="C38" s="74"/>
      <c r="D38" s="74"/>
      <c r="E38" s="74"/>
      <c r="F38" s="74"/>
      <c r="G38" s="75"/>
    </row>
    <row r="39" spans="2:11" ht="30" x14ac:dyDescent="0.25">
      <c r="B39" s="19" t="s">
        <v>27</v>
      </c>
      <c r="C39" s="22">
        <v>535</v>
      </c>
      <c r="D39" s="22">
        <f>'[1]KPIs (2)'!$AX$97</f>
        <v>526</v>
      </c>
      <c r="E39" s="51">
        <f>'[1]KPIs (2)'!$AR$97</f>
        <v>455</v>
      </c>
      <c r="F39" s="67">
        <f>C39</f>
        <v>535</v>
      </c>
      <c r="G39" s="48">
        <f>E39</f>
        <v>455</v>
      </c>
    </row>
    <row r="40" spans="2:11" ht="30" x14ac:dyDescent="0.25">
      <c r="B40" s="15" t="s">
        <v>26</v>
      </c>
      <c r="C40" s="30">
        <v>0.36699999999999999</v>
      </c>
      <c r="D40" s="30">
        <f>D39/'[2]Data &amp; Charts - India Industry'!$J$13</f>
        <v>0.37517831669044222</v>
      </c>
      <c r="E40" s="53">
        <f>E39/'[2]Data &amp; Charts - India Industry'!$K$13</f>
        <v>0.36429143314651724</v>
      </c>
      <c r="F40" s="68">
        <f>C40</f>
        <v>0.36699999999999999</v>
      </c>
      <c r="G40" s="40">
        <f>E40</f>
        <v>0.36429143314651724</v>
      </c>
    </row>
    <row r="41" spans="2:11" ht="30" x14ac:dyDescent="0.25">
      <c r="B41" s="15" t="s">
        <v>21</v>
      </c>
      <c r="C41" s="52">
        <v>1406.6</v>
      </c>
      <c r="D41" s="52">
        <f>'[1]KPIs (2)'!$AX$101</f>
        <v>1309.4990114202567</v>
      </c>
      <c r="E41" s="18">
        <f>'[1]KPIs (2)'!$AR$101</f>
        <v>910.10050000000001</v>
      </c>
      <c r="F41" s="18">
        <f>C41</f>
        <v>1406.6</v>
      </c>
      <c r="G41" s="17">
        <f>E41</f>
        <v>910.10050000000001</v>
      </c>
    </row>
    <row r="42" spans="2:11" x14ac:dyDescent="0.25">
      <c r="B42" s="3"/>
      <c r="G42" s="2"/>
    </row>
    <row r="43" spans="2:11" x14ac:dyDescent="0.25">
      <c r="B43" s="73" t="s">
        <v>25</v>
      </c>
      <c r="C43" s="74"/>
      <c r="D43" s="74"/>
      <c r="E43" s="74"/>
      <c r="F43" s="74"/>
      <c r="G43" s="75"/>
    </row>
    <row r="44" spans="2:11" x14ac:dyDescent="0.25">
      <c r="B44" s="3" t="s">
        <v>24</v>
      </c>
      <c r="C44" s="57">
        <f>'[2]NPS-subscribers'!$AI$7</f>
        <v>1485769</v>
      </c>
      <c r="D44" s="57">
        <f>'[2]NPS-subscribers'!$AH$7</f>
        <v>1374047</v>
      </c>
      <c r="E44" s="34">
        <f>'[2]NPS-subscribers'!$AE$7</f>
        <v>1100091</v>
      </c>
      <c r="F44" s="34">
        <f>C44</f>
        <v>1485769</v>
      </c>
      <c r="G44" s="35">
        <f>E44</f>
        <v>1100091</v>
      </c>
      <c r="H44" s="16"/>
    </row>
    <row r="45" spans="2:11" ht="30" x14ac:dyDescent="0.25">
      <c r="B45" s="15" t="s">
        <v>23</v>
      </c>
      <c r="C45" s="30">
        <f>'[2]NPS-subscribers'!$AI$19</f>
        <v>9.3952175207705477E-2</v>
      </c>
      <c r="D45" s="30">
        <f>'[2]NPS-subscribers'!$AH$19</f>
        <v>8.9082300218218238E-2</v>
      </c>
      <c r="E45" s="36">
        <f>'[2]NPS-subscribers'!$AE$19</f>
        <v>7.7990730788555049E-2</v>
      </c>
      <c r="F45" s="36">
        <f>C45</f>
        <v>9.3952175207705477E-2</v>
      </c>
      <c r="G45" s="37">
        <f>E45</f>
        <v>7.7990730788555049E-2</v>
      </c>
      <c r="H45" s="16"/>
    </row>
    <row r="46" spans="2:11" ht="30" x14ac:dyDescent="0.25">
      <c r="B46" s="15" t="s">
        <v>22</v>
      </c>
      <c r="C46" s="22">
        <f>'[2]NPS-subscribers'!$AI$11</f>
        <v>2939</v>
      </c>
      <c r="D46" s="22">
        <f>'[2]NPS-subscribers'!$AH$11</f>
        <v>2695</v>
      </c>
      <c r="E46" s="38">
        <f>'[2]NPS-subscribers'!$AE$11</f>
        <v>2244</v>
      </c>
      <c r="F46" s="38">
        <f>C46</f>
        <v>2939</v>
      </c>
      <c r="G46" s="39">
        <f>E46</f>
        <v>2244</v>
      </c>
    </row>
    <row r="47" spans="2:11" ht="30" x14ac:dyDescent="0.25">
      <c r="B47" s="15" t="s">
        <v>21</v>
      </c>
      <c r="C47" s="22">
        <f>'[1]KPIs (2)'!$AZ$129/100</f>
        <v>500.48444266044339</v>
      </c>
      <c r="D47" s="22">
        <f>'[1]KPIs (2)'!$AX$129/100</f>
        <v>481.04201121348189</v>
      </c>
      <c r="E47" s="22">
        <f>'[1]KPIs (2)'!$AR$129/100</f>
        <v>370.55047929684685</v>
      </c>
      <c r="F47" s="22">
        <f>C47</f>
        <v>500.48444266044339</v>
      </c>
      <c r="G47" s="21">
        <f>E47</f>
        <v>370.55047929684685</v>
      </c>
    </row>
    <row r="48" spans="2:11" x14ac:dyDescent="0.25">
      <c r="B48" s="15" t="s">
        <v>63</v>
      </c>
      <c r="C48" s="22">
        <f>'[1]KPIs (2)'!$AZ$126</f>
        <v>94</v>
      </c>
      <c r="D48" s="22">
        <f>'[1]KPIs (2)'!$AX$126</f>
        <v>94</v>
      </c>
      <c r="E48" s="22">
        <f>'[1]KPIs (2)'!$AR$126</f>
        <v>93</v>
      </c>
      <c r="F48" s="22">
        <f>C48</f>
        <v>94</v>
      </c>
      <c r="G48" s="21">
        <f>E48</f>
        <v>93</v>
      </c>
    </row>
    <row r="49" spans="2:10" x14ac:dyDescent="0.25">
      <c r="B49" s="3"/>
      <c r="G49" s="2"/>
    </row>
    <row r="50" spans="2:10" x14ac:dyDescent="0.25">
      <c r="B50" s="14" t="s">
        <v>20</v>
      </c>
      <c r="C50" s="58"/>
      <c r="D50" s="58"/>
      <c r="E50" s="58"/>
      <c r="F50" s="58"/>
      <c r="G50" s="63"/>
    </row>
    <row r="51" spans="2:10" x14ac:dyDescent="0.25">
      <c r="B51" s="14"/>
      <c r="C51" s="59"/>
      <c r="D51" s="59"/>
      <c r="E51" s="59"/>
      <c r="F51" s="59"/>
      <c r="G51" s="44"/>
    </row>
    <row r="52" spans="2:10" x14ac:dyDescent="0.25">
      <c r="B52" s="3"/>
      <c r="C52" s="69" t="s">
        <v>65</v>
      </c>
      <c r="D52" s="69" t="s">
        <v>62</v>
      </c>
      <c r="E52" s="69" t="s">
        <v>66</v>
      </c>
      <c r="F52" s="69" t="s">
        <v>67</v>
      </c>
      <c r="G52" s="70" t="s">
        <v>68</v>
      </c>
    </row>
    <row r="53" spans="2:10" x14ac:dyDescent="0.25">
      <c r="B53" s="3" t="s">
        <v>19</v>
      </c>
      <c r="C53" s="13">
        <f>'[2]Financial PPT'!$B$3</f>
        <v>2053.4705013145026</v>
      </c>
      <c r="D53" s="13">
        <f>'[2]Financial PPT'!$C$3</f>
        <v>1963.3094895542913</v>
      </c>
      <c r="E53" s="13">
        <f>'[2]Financial PPT'!$E$3</f>
        <v>1490.7</v>
      </c>
      <c r="F53" s="13">
        <f>'[2]Financial PPT'!$G$3</f>
        <v>5734.5705013145025</v>
      </c>
      <c r="G53" s="12">
        <f>'[2]Financial PPT'!$H$3</f>
        <v>4179.5</v>
      </c>
    </row>
    <row r="54" spans="2:10" x14ac:dyDescent="0.25">
      <c r="B54" s="3" t="s">
        <v>18</v>
      </c>
      <c r="C54" s="13">
        <f>'[2]Financial PPT'!$B$4</f>
        <v>402.73440847000018</v>
      </c>
      <c r="D54" s="13">
        <f>'[2]Financial PPT'!$C$4</f>
        <v>367.4397988300002</v>
      </c>
      <c r="E54" s="13">
        <f>'[2]Financial PPT'!$E$4</f>
        <v>326.89999999999998</v>
      </c>
      <c r="F54" s="13">
        <f>'[2]Financial PPT'!$G$4</f>
        <v>1013.3344084700002</v>
      </c>
      <c r="G54" s="12">
        <f>'[2]Financial PPT'!$H$4</f>
        <v>818</v>
      </c>
    </row>
    <row r="55" spans="2:10" x14ac:dyDescent="0.25">
      <c r="B55" s="3" t="s">
        <v>17</v>
      </c>
      <c r="C55" s="13">
        <f>'[2]Financial PPT'!$B$5</f>
        <v>328.17362218456736</v>
      </c>
      <c r="D55" s="13">
        <f>'[2]Financial PPT'!$C$5</f>
        <v>321.54454113168703</v>
      </c>
      <c r="E55" s="13">
        <f>'[2]Financial PPT'!$E$5</f>
        <v>215.1</v>
      </c>
      <c r="F55" s="13">
        <f>'[2]Financial PPT'!$G$5</f>
        <v>921.57362218456728</v>
      </c>
      <c r="G55" s="12">
        <f>'[2]Financial PPT'!$H$5</f>
        <v>612.1</v>
      </c>
    </row>
    <row r="56" spans="2:10" s="31" customFormat="1" x14ac:dyDescent="0.25">
      <c r="B56" s="3" t="s">
        <v>16</v>
      </c>
      <c r="C56" s="13">
        <f>'[2]Financial PPT'!$B$6</f>
        <v>49.929568240000002</v>
      </c>
      <c r="D56" s="13">
        <f>'[2]Financial PPT'!$C$6</f>
        <v>79.736188119999994</v>
      </c>
      <c r="E56" s="13">
        <f>'[2]Financial PPT'!$E$6</f>
        <v>80.599999999999994</v>
      </c>
      <c r="F56" s="13">
        <f>'[2]Financial PPT'!$G$6</f>
        <v>222.12956824</v>
      </c>
      <c r="G56" s="12">
        <f>'[2]Financial PPT'!$H$6</f>
        <v>266.5</v>
      </c>
    </row>
    <row r="57" spans="2:10" x14ac:dyDescent="0.25">
      <c r="B57" s="9" t="s">
        <v>60</v>
      </c>
      <c r="C57" s="11">
        <f t="shared" ref="C57" si="0">SUM(C53:C56)</f>
        <v>2834.3081002090703</v>
      </c>
      <c r="D57" s="11">
        <f>SUM(D53:D56)</f>
        <v>2732.0300176359783</v>
      </c>
      <c r="E57" s="11">
        <f t="shared" ref="E57" si="1">SUM(E53:E56)</f>
        <v>2113.2999999999997</v>
      </c>
      <c r="F57" s="11">
        <f>SUM(F53:F56)</f>
        <v>7891.6081002090696</v>
      </c>
      <c r="G57" s="10">
        <f>SUM(G53:G56)+0.1</f>
        <v>5876.2000000000007</v>
      </c>
    </row>
    <row r="58" spans="2:10" x14ac:dyDescent="0.25">
      <c r="B58" s="3" t="s">
        <v>61</v>
      </c>
      <c r="C58" s="13">
        <f>'[2]Financial PPT'!$B$8</f>
        <v>65.934729220000008</v>
      </c>
      <c r="D58" s="13">
        <f>'[2]Financial PPT'!$C$8</f>
        <v>72.658675419999994</v>
      </c>
      <c r="E58" s="13">
        <f>'[2]Financial PPT'!$E$8</f>
        <v>73.8</v>
      </c>
      <c r="F58" s="13">
        <f>'[2]Financial PPT'!$G$8</f>
        <v>188.93472922000001</v>
      </c>
      <c r="G58" s="12">
        <f>'[2]Financial PPT'!$H$8</f>
        <v>215.7</v>
      </c>
    </row>
    <row r="59" spans="2:10" x14ac:dyDescent="0.25">
      <c r="B59" s="9" t="s">
        <v>15</v>
      </c>
      <c r="C59" s="11">
        <f t="shared" ref="C59" si="2">C57+C58</f>
        <v>2900.2428294290703</v>
      </c>
      <c r="D59" s="11">
        <f>D57+D58</f>
        <v>2804.6886930559781</v>
      </c>
      <c r="E59" s="11">
        <f>E57+E58+0.1</f>
        <v>2187.1999999999998</v>
      </c>
      <c r="F59" s="11">
        <f>F57+F58</f>
        <v>8080.5428294290696</v>
      </c>
      <c r="G59" s="10">
        <f>G57+G58</f>
        <v>6091.9000000000005</v>
      </c>
      <c r="H59" s="49"/>
      <c r="I59" s="50"/>
      <c r="J59" s="50"/>
    </row>
    <row r="60" spans="2:10" x14ac:dyDescent="0.25">
      <c r="B60" s="3"/>
      <c r="C60" s="52"/>
      <c r="D60" s="52"/>
      <c r="E60" s="52"/>
      <c r="F60" s="52"/>
      <c r="G60" s="28"/>
    </row>
    <row r="61" spans="2:10" x14ac:dyDescent="0.25">
      <c r="B61" s="3" t="s">
        <v>14</v>
      </c>
      <c r="C61" s="13">
        <f>'[2]Financial PPT'!$B$11</f>
        <v>1040.1100000000001</v>
      </c>
      <c r="D61" s="13">
        <f>'[2]Financial PPT'!$C$11</f>
        <v>1017.5099999999999</v>
      </c>
      <c r="E61" s="13">
        <f>'[2]Financial PPT'!$E$11</f>
        <v>830.87999999999988</v>
      </c>
      <c r="F61" s="13">
        <f>'[2]Financial PPT'!$G$11</f>
        <v>3015.98</v>
      </c>
      <c r="G61" s="12">
        <f>'[2]Financial PPT'!$H$11</f>
        <v>2346.35</v>
      </c>
    </row>
    <row r="62" spans="2:10" x14ac:dyDescent="0.25">
      <c r="B62" s="3" t="s">
        <v>13</v>
      </c>
      <c r="C62" s="13">
        <f>'[2]Financial PPT'!$B$12</f>
        <v>554.56999999999994</v>
      </c>
      <c r="D62" s="13">
        <f>'[2]Financial PPT'!$C$12</f>
        <v>521.87</v>
      </c>
      <c r="E62" s="13">
        <f>'[2]Financial PPT'!$E$12</f>
        <v>377.31000000000006</v>
      </c>
      <c r="F62" s="13">
        <f>'[2]Financial PPT'!$G$12</f>
        <v>1497.07</v>
      </c>
      <c r="G62" s="12">
        <f>'[2]Financial PPT'!$H$12</f>
        <v>1125.6500000000001</v>
      </c>
    </row>
    <row r="63" spans="2:10" x14ac:dyDescent="0.25">
      <c r="B63" s="9" t="s">
        <v>12</v>
      </c>
      <c r="C63" s="11">
        <f t="shared" ref="C63" si="3">C61+C62</f>
        <v>1594.68</v>
      </c>
      <c r="D63" s="11">
        <f>D61+D62</f>
        <v>1539.3799999999999</v>
      </c>
      <c r="E63" s="11">
        <f t="shared" ref="E63:G63" si="4">E61+E62</f>
        <v>1208.19</v>
      </c>
      <c r="F63" s="11">
        <f t="shared" si="4"/>
        <v>4513.05</v>
      </c>
      <c r="G63" s="10">
        <f t="shared" si="4"/>
        <v>3472</v>
      </c>
    </row>
    <row r="64" spans="2:10" x14ac:dyDescent="0.25">
      <c r="B64" s="3"/>
      <c r="C64" s="52"/>
      <c r="D64" s="52"/>
      <c r="E64" s="52"/>
      <c r="F64" s="52"/>
      <c r="G64" s="28"/>
    </row>
    <row r="65" spans="2:10" x14ac:dyDescent="0.25">
      <c r="B65" s="9" t="s">
        <v>11</v>
      </c>
      <c r="C65" s="11">
        <f>'[2]Financial PPT'!$B$15</f>
        <v>1305.5000000000002</v>
      </c>
      <c r="D65" s="11">
        <f>'[2]Financial PPT'!$C$15</f>
        <v>1265.3600000000001</v>
      </c>
      <c r="E65" s="11">
        <f>'[2]Financial PPT'!$E$15</f>
        <v>978.98000000000013</v>
      </c>
      <c r="F65" s="11">
        <f>'[2]Financial PPT'!$G$15</f>
        <v>3567.49</v>
      </c>
      <c r="G65" s="10">
        <f>'[2]Financial PPT'!$H$15</f>
        <v>2619.92</v>
      </c>
    </row>
    <row r="66" spans="2:10" x14ac:dyDescent="0.25">
      <c r="B66" s="7" t="s">
        <v>7</v>
      </c>
      <c r="C66" s="8">
        <f>'[2]Financial PPT'!$B$16</f>
        <v>0.45014447379128197</v>
      </c>
      <c r="D66" s="8">
        <f>'[2]Financial PPT'!$C$16</f>
        <v>0.45115055227935574</v>
      </c>
      <c r="E66" s="8">
        <f>'[2]Financial PPT'!$E$16</f>
        <v>0.44760123812963787</v>
      </c>
      <c r="F66" s="8">
        <f>'[2]Financial PPT'!$G$16</f>
        <v>0.44149153398163982</v>
      </c>
      <c r="G66" s="4">
        <f>'[2]Financial PPT'!$H$16</f>
        <v>0.43006474149365059</v>
      </c>
    </row>
    <row r="67" spans="2:10" x14ac:dyDescent="0.25">
      <c r="B67" s="3"/>
      <c r="G67" s="2"/>
    </row>
    <row r="68" spans="2:10" x14ac:dyDescent="0.25">
      <c r="B68" s="9" t="s">
        <v>10</v>
      </c>
      <c r="C68" s="11">
        <f>[2]Financial!$Q$18</f>
        <v>1220.9099999999999</v>
      </c>
      <c r="D68" s="11">
        <f>[2]Financial!$P$18</f>
        <v>1194.68</v>
      </c>
      <c r="E68" s="11">
        <f>[2]Financial!$M$18</f>
        <v>897.62999999999988</v>
      </c>
      <c r="F68" s="11">
        <f>[2]Financial!$V$18</f>
        <v>3333.6499999999996</v>
      </c>
      <c r="G68" s="10">
        <f>[2]Financial!$U$18</f>
        <v>2343.1800000000003</v>
      </c>
    </row>
    <row r="69" spans="2:10" x14ac:dyDescent="0.25">
      <c r="B69" s="7" t="s">
        <v>7</v>
      </c>
      <c r="C69" s="8">
        <f>[2]Financial!$Q$17</f>
        <v>0.42097731864918719</v>
      </c>
      <c r="D69" s="8">
        <f>[2]Financial!$P$17</f>
        <v>0.42595035546966925</v>
      </c>
      <c r="E69" s="8">
        <f>[2]Financial!$M$17</f>
        <v>0.41040705569297303</v>
      </c>
      <c r="F69" s="8">
        <f>[2]Financial!$V$17</f>
        <v>0.41255287394159296</v>
      </c>
      <c r="G69" s="4">
        <f>[2]Financial!$U$17</f>
        <v>0.38463735571051494</v>
      </c>
    </row>
    <row r="70" spans="2:10" x14ac:dyDescent="0.25">
      <c r="B70" s="7"/>
      <c r="C70" s="8"/>
      <c r="D70" s="8"/>
      <c r="E70" s="8"/>
      <c r="F70" s="8"/>
      <c r="G70" s="4"/>
    </row>
    <row r="71" spans="2:10" x14ac:dyDescent="0.25">
      <c r="B71" s="3" t="s">
        <v>59</v>
      </c>
      <c r="C71" s="13">
        <f>[2]Financial!$Q$19</f>
        <v>0</v>
      </c>
      <c r="D71" s="13">
        <f>[2]Financial!$P$19</f>
        <v>0</v>
      </c>
      <c r="E71" s="13">
        <f>[2]Financial!$M$19</f>
        <v>-3.1799999999999997</v>
      </c>
      <c r="F71" s="13">
        <f>[2]Financial!$V$19</f>
        <v>0</v>
      </c>
      <c r="G71" s="12">
        <f>[2]Financial!$U$19</f>
        <v>-13.08</v>
      </c>
    </row>
    <row r="72" spans="2:10" x14ac:dyDescent="0.25">
      <c r="B72" s="3" t="s">
        <v>9</v>
      </c>
      <c r="C72" s="13">
        <f>[2]Financial!$Q$20</f>
        <v>319.13000000000011</v>
      </c>
      <c r="D72" s="13">
        <f>[2]Financial!$P$20</f>
        <v>301.45999999999998</v>
      </c>
      <c r="E72" s="13">
        <f>[2]Financial!$M$20</f>
        <v>226.18999999999997</v>
      </c>
      <c r="F72" s="13">
        <f>[2]Financial!$V$20</f>
        <v>857.93000000000006</v>
      </c>
      <c r="G72" s="12">
        <f>[2]Financial!$U$20</f>
        <v>614.29999999999995</v>
      </c>
    </row>
    <row r="73" spans="2:10" x14ac:dyDescent="0.25">
      <c r="B73" s="9" t="s">
        <v>8</v>
      </c>
      <c r="C73" s="11">
        <f>[2]Financial!$Q$21</f>
        <v>901.78</v>
      </c>
      <c r="D73" s="11">
        <f>[2]Financial!$P$21</f>
        <v>893.22</v>
      </c>
      <c r="E73" s="11">
        <f>[2]Financial!$M$21</f>
        <v>668.26</v>
      </c>
      <c r="F73" s="11">
        <f>[2]Financial!$V$21</f>
        <v>2475.7199999999998</v>
      </c>
      <c r="G73" s="10">
        <f>[2]Financial!$U$21</f>
        <v>1715.8</v>
      </c>
    </row>
    <row r="74" spans="2:10" x14ac:dyDescent="0.25">
      <c r="B74" s="7" t="s">
        <v>7</v>
      </c>
      <c r="C74" s="8">
        <f>[2]Financial!$Q$22</f>
        <v>0.31093932100766153</v>
      </c>
      <c r="D74" s="8">
        <f>[2]Financial!$P$22</f>
        <v>0.31846802199134328</v>
      </c>
      <c r="E74" s="8">
        <f>[2]Financial!$M$22</f>
        <v>0.30553637805931866</v>
      </c>
      <c r="F74" s="8">
        <f>[2]Financial!$V$22</f>
        <v>0.30638051417355766</v>
      </c>
      <c r="G74" s="4">
        <f>[2]Financial!$U$22</f>
        <v>0.28165176167776335</v>
      </c>
    </row>
    <row r="75" spans="2:10" x14ac:dyDescent="0.25">
      <c r="B75" s="3"/>
      <c r="G75" s="2"/>
    </row>
    <row r="76" spans="2:10" x14ac:dyDescent="0.25">
      <c r="B76" s="9" t="s">
        <v>6</v>
      </c>
      <c r="C76" s="60">
        <f>'[2]Financial PPT'!$B$25</f>
        <v>5.2067993747039214</v>
      </c>
      <c r="D76" s="60">
        <f>'[2]Financial PPT'!$C$25</f>
        <v>5.1649247952562645</v>
      </c>
      <c r="E76" s="60">
        <f>'[2]Financial PPT'!$E$25</f>
        <v>3.88</v>
      </c>
      <c r="F76" s="60">
        <f>'[2]Financial PPT'!$G$25</f>
        <v>14.341193744933165</v>
      </c>
      <c r="G76" s="41">
        <f>'[2]Financial PPT'!$H$25</f>
        <v>10.002172448688439</v>
      </c>
      <c r="H76" s="49"/>
      <c r="I76" s="50"/>
      <c r="J76" s="50"/>
    </row>
    <row r="77" spans="2:10" x14ac:dyDescent="0.25">
      <c r="B77" s="3"/>
      <c r="G77" s="2"/>
    </row>
    <row r="78" spans="2:10" ht="30" x14ac:dyDescent="0.25">
      <c r="B78" s="5" t="s">
        <v>5</v>
      </c>
      <c r="C78" s="8">
        <f>'[2]Financial PPT'!$B$33</f>
        <v>7.7902672683601543E-2</v>
      </c>
      <c r="D78" s="8">
        <f>'[2]Financial PPT'!$C$33</f>
        <v>7.8982505656201407E-2</v>
      </c>
      <c r="E78" s="8">
        <f>'[2]Financial PPT'!$E$33</f>
        <v>6.4032734562255708E-2</v>
      </c>
      <c r="F78" s="8">
        <f>'[2]Financial PPT'!$G$33</f>
        <v>7.2330673920653982E-2</v>
      </c>
      <c r="G78" s="4">
        <f>'[2]Financial PPT'!$H$33</f>
        <v>6.2279873452148443E-2</v>
      </c>
    </row>
    <row r="79" spans="2:10" x14ac:dyDescent="0.25">
      <c r="B79" s="7" t="s">
        <v>4</v>
      </c>
      <c r="C79" s="33">
        <f>'[2]Financial PPT'!$B$40</f>
        <v>36.490000000000009</v>
      </c>
      <c r="D79" s="33">
        <f>'[2]Financial PPT'!$C$40</f>
        <v>35.879999999999995</v>
      </c>
      <c r="E79" s="33">
        <f>'[2]Financial PPT'!$E$40</f>
        <v>4.0999999999999996</v>
      </c>
      <c r="F79" s="33">
        <f>'[2]Financial PPT'!$G$40</f>
        <v>103.46000000000001</v>
      </c>
      <c r="G79" s="6">
        <f>'[2]Financial PPT'!$H$40</f>
        <v>20.100000000000001</v>
      </c>
    </row>
    <row r="80" spans="2:10" ht="30.75" thickBot="1" x14ac:dyDescent="0.3">
      <c r="B80" s="64" t="s">
        <v>3</v>
      </c>
      <c r="C80" s="65">
        <f>'[2]Financial PPT'!$B$37</f>
        <v>0.29195067157400489</v>
      </c>
      <c r="D80" s="65">
        <f>'[2]Financial PPT'!$C$37</f>
        <v>0.30000303430824549</v>
      </c>
      <c r="E80" s="65">
        <f>'[2]Financial PPT'!$E$37</f>
        <v>0.31843432380656278</v>
      </c>
      <c r="F80" s="65">
        <f>'[2]Financial PPT'!$G$37</f>
        <v>0.2903233569396968</v>
      </c>
      <c r="G80" s="66">
        <f>'[2]Financial PPT'!$H$37</f>
        <v>0.31392730042416839</v>
      </c>
    </row>
    <row r="81" spans="2:7" x14ac:dyDescent="0.25">
      <c r="C81" s="50"/>
      <c r="D81" s="50"/>
      <c r="E81" s="50"/>
      <c r="F81" s="50"/>
      <c r="G81" s="50"/>
    </row>
    <row r="82" spans="2:7" x14ac:dyDescent="0.25">
      <c r="B82" s="61" t="s">
        <v>2</v>
      </c>
    </row>
    <row r="83" spans="2:7" x14ac:dyDescent="0.25">
      <c r="B83" s="62" t="s">
        <v>1</v>
      </c>
    </row>
    <row r="84" spans="2:7" x14ac:dyDescent="0.25">
      <c r="B84" s="62" t="s">
        <v>0</v>
      </c>
    </row>
  </sheetData>
  <mergeCells count="7">
    <mergeCell ref="B43:G43"/>
    <mergeCell ref="B2:G2"/>
    <mergeCell ref="B3:G3"/>
    <mergeCell ref="B6:G6"/>
    <mergeCell ref="B24:G24"/>
    <mergeCell ref="B33:G33"/>
    <mergeCell ref="B38:G38"/>
  </mergeCells>
  <pageMargins left="0.19685039370078741" right="0.19685039370078741" top="0.19685039370078741" bottom="0.19685039370078741" header="0.31496062992125984" footer="0.31496062992125984"/>
  <pageSetup paperSize="9" scale="62" orientation="portrait" r:id="rId1"/>
  <customProperties>
    <customPr name="_pios_id" r:id="rId2"/>
  </customProperties>
  <ignoredErrors>
    <ignoredError sqref="E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KPIs</vt:lpstr>
      <vt:lpstr>KPIs!Print_Area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Murarka</dc:creator>
  <cp:lastModifiedBy>Amit Murarka</cp:lastModifiedBy>
  <dcterms:created xsi:type="dcterms:W3CDTF">2023-05-04T14:21:26Z</dcterms:created>
  <dcterms:modified xsi:type="dcterms:W3CDTF">2025-01-23T09:24:53Z</dcterms:modified>
</cp:coreProperties>
</file>