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09504\OneDrive - KFIN TECHNOLOGIES LIMITED\Documents\Investor Presentations\Q1FY26\"/>
    </mc:Choice>
  </mc:AlternateContent>
  <xr:revisionPtr revIDLastSave="23" documentId="6_{DA2B1C20-BA97-46AF-8C7E-9E2EDA2022CF}" xr6:coauthVersionLast="36" xr6:coauthVersionMax="47" xr10:uidLastSave="{0ADE2DEA-5EA7-4835-8EE4-DA3EA2C4CD7A}"/>
  <bookViews>
    <workbookView xWindow="-120" yWindow="-120" windowWidth="20730" windowHeight="11160" xr2:uid="{056D0418-C510-4A7C-A9CC-D06360949362}"/>
  </bookViews>
  <sheets>
    <sheet name="KPIs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KPIs!$B$5:$B$47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44167.1583217593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KPIs!$B$4:$F$47</definedName>
  </definedNames>
  <calcPr calcId="191029" concurrentManualCount="1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9" i="1" l="1"/>
  <c r="C78" i="1"/>
  <c r="C77" i="1"/>
  <c r="C57" i="1"/>
  <c r="C55" i="1"/>
  <c r="C54" i="1"/>
  <c r="C53" i="1"/>
  <c r="C41" i="1" l="1"/>
  <c r="E57" i="1" l="1"/>
  <c r="E55" i="1"/>
  <c r="E54" i="1"/>
  <c r="E53" i="1"/>
  <c r="D57" i="1"/>
  <c r="D55" i="1"/>
  <c r="D54" i="1"/>
  <c r="D53" i="1"/>
  <c r="C47" i="1"/>
  <c r="C48" i="1"/>
  <c r="C46" i="1"/>
  <c r="C45" i="1"/>
  <c r="C44" i="1"/>
  <c r="C36" i="1"/>
  <c r="C35" i="1"/>
  <c r="C31" i="1"/>
  <c r="C30" i="1"/>
  <c r="C29" i="1"/>
  <c r="C28" i="1"/>
  <c r="C27" i="1"/>
  <c r="C20" i="1" l="1"/>
  <c r="C19" i="1"/>
  <c r="C18" i="1"/>
  <c r="C17" i="1"/>
  <c r="C15" i="1"/>
  <c r="C14" i="1"/>
  <c r="C13" i="1"/>
  <c r="C12" i="1"/>
  <c r="C11" i="1"/>
  <c r="C10" i="1"/>
  <c r="C9" i="1"/>
  <c r="C8" i="1"/>
  <c r="F79" i="1" l="1"/>
  <c r="E79" i="1"/>
  <c r="D79" i="1"/>
  <c r="F78" i="1"/>
  <c r="E78" i="1"/>
  <c r="D78" i="1"/>
  <c r="F77" i="1"/>
  <c r="E77" i="1"/>
  <c r="D77" i="1"/>
  <c r="F75" i="1"/>
  <c r="E75" i="1"/>
  <c r="D75" i="1"/>
  <c r="C75" i="1"/>
  <c r="F73" i="1"/>
  <c r="E73" i="1"/>
  <c r="D73" i="1"/>
  <c r="F72" i="1"/>
  <c r="E72" i="1"/>
  <c r="D72" i="1"/>
  <c r="F71" i="1"/>
  <c r="E71" i="1"/>
  <c r="D71" i="1"/>
  <c r="C71" i="1"/>
  <c r="C70" i="1"/>
  <c r="C67" i="1" s="1"/>
  <c r="F68" i="1"/>
  <c r="E68" i="1"/>
  <c r="D68" i="1"/>
  <c r="F67" i="1"/>
  <c r="E67" i="1"/>
  <c r="D67" i="1"/>
  <c r="F65" i="1"/>
  <c r="E65" i="1"/>
  <c r="D65" i="1"/>
  <c r="C65" i="1"/>
  <c r="F64" i="1"/>
  <c r="E64" i="1"/>
  <c r="D64" i="1"/>
  <c r="C64" i="1"/>
  <c r="F61" i="1"/>
  <c r="F60" i="1"/>
  <c r="E61" i="1"/>
  <c r="E60" i="1"/>
  <c r="D61" i="1"/>
  <c r="D60" i="1"/>
  <c r="C61" i="1"/>
  <c r="C60" i="1"/>
  <c r="C25" i="1" l="1"/>
  <c r="C21" i="1"/>
  <c r="C72" i="1" l="1"/>
  <c r="C73" i="1" l="1"/>
  <c r="F31" i="1" l="1"/>
  <c r="F28" i="1"/>
  <c r="F26" i="1"/>
  <c r="F25" i="1"/>
  <c r="F21" i="1"/>
  <c r="F20" i="1"/>
  <c r="F19" i="1"/>
  <c r="F18" i="1"/>
  <c r="F15" i="1" l="1"/>
  <c r="F14" i="1"/>
  <c r="F13" i="1"/>
  <c r="F12" i="1"/>
  <c r="F11" i="1"/>
  <c r="F10" i="1"/>
  <c r="F9" i="1"/>
  <c r="F8" i="1"/>
  <c r="F57" i="1" l="1"/>
  <c r="F55" i="1"/>
  <c r="F54" i="1"/>
  <c r="F53" i="1"/>
  <c r="E62" i="1" l="1"/>
  <c r="C62" i="1"/>
  <c r="F56" i="1"/>
  <c r="F58" i="1" s="1"/>
  <c r="C56" i="1" l="1"/>
  <c r="C58" i="1" s="1"/>
  <c r="C68" i="1" s="1"/>
  <c r="F62" i="1"/>
  <c r="E56" i="1"/>
  <c r="E58" i="1" s="1"/>
  <c r="F16" i="1"/>
  <c r="C16" i="1" l="1"/>
  <c r="D62" i="1"/>
  <c r="D56" i="1"/>
  <c r="D58" i="1" s="1"/>
</calcChain>
</file>

<file path=xl/sharedStrings.xml><?xml version="1.0" encoding="utf-8"?>
<sst xmlns="http://schemas.openxmlformats.org/spreadsheetml/2006/main" count="74" uniqueCount="67">
  <si>
    <t>Email: InvestorRelations@kfintech.com</t>
  </si>
  <si>
    <t>Amit Murarka</t>
  </si>
  <si>
    <t>For more information please contact:</t>
  </si>
  <si>
    <t>Non-domestic mutual fund revenue
(as % of overall revenue)</t>
  </si>
  <si>
    <t>ESOP Expenses</t>
  </si>
  <si>
    <t>Value-added-services
(as % of overall revenue)</t>
  </si>
  <si>
    <t>Diluted EPS (in INR)</t>
  </si>
  <si>
    <t>Margin</t>
  </si>
  <si>
    <t>Net Profit after tax</t>
  </si>
  <si>
    <t xml:space="preserve">Tax expense </t>
  </si>
  <si>
    <t>Profit before tax</t>
  </si>
  <si>
    <t>EBITDA</t>
  </si>
  <si>
    <t>Operating expenses</t>
  </si>
  <si>
    <t>Other expenses</t>
  </si>
  <si>
    <t>Employee benefits expense</t>
  </si>
  <si>
    <t>Revenue from operations</t>
  </si>
  <si>
    <t>International &amp; Other Investor Solutions</t>
  </si>
  <si>
    <t>Issuer Solutions</t>
  </si>
  <si>
    <t>Domestic Mutual Fund Investor Solutions</t>
  </si>
  <si>
    <t>Abridged P&amp;L (Consolidated)</t>
  </si>
  <si>
    <t>AAUM (₹ billion)
(end of period)</t>
  </si>
  <si>
    <t>Number of Corporates clients
(end of period)</t>
  </si>
  <si>
    <t>Market share - on subscribers' base
(end of period)</t>
  </si>
  <si>
    <t>No of Subscribers</t>
  </si>
  <si>
    <t>National Pension Scheme- CRA</t>
  </si>
  <si>
    <t>Market share – based on no of funds
(end of period)</t>
  </si>
  <si>
    <t>No of funds being handled
(cumulative)</t>
  </si>
  <si>
    <t>Alternates and Wealth</t>
  </si>
  <si>
    <t>AAUM Serviced (₹ billion)
(at the end of the period)</t>
  </si>
  <si>
    <t>No of clients</t>
  </si>
  <si>
    <t>International Investor Solutions</t>
  </si>
  <si>
    <t>NSE 500 companies – market share
(basis the market capitalisation)</t>
  </si>
  <si>
    <t>Main Board IPOs – market share
(basis the issue size)</t>
  </si>
  <si>
    <t>Main Board IPOs – market share
(basis no of clients)</t>
  </si>
  <si>
    <t>No of folios (million)
(end of the period)</t>
  </si>
  <si>
    <t xml:space="preserve">No of Clients </t>
  </si>
  <si>
    <t>Issuer Services</t>
  </si>
  <si>
    <t>Avg live folio count (million)
(at the end of the  period)</t>
  </si>
  <si>
    <t>SIP live folios (million)
(end of the period)</t>
  </si>
  <si>
    <t>SIP book AAUM market share
(last quarter of the period)</t>
  </si>
  <si>
    <t>SIP book AAUM (₹ billion)
(last quarter of the period)</t>
  </si>
  <si>
    <t>SIP inflows (billion)
(for the period)</t>
  </si>
  <si>
    <t>Equity AAUM Mix
(last quarter of the period)</t>
  </si>
  <si>
    <t>Equity AAUM Market share
(avg for the period)</t>
  </si>
  <si>
    <t>Equity AAUM Serviced (₹ billion)
(avg for the period)</t>
  </si>
  <si>
    <t>Equity AAUM Market share
(last quarter of the period)</t>
  </si>
  <si>
    <t>Equity AAUM Serviced (₹ billion)
(last quarter of the period)</t>
  </si>
  <si>
    <t>AAUM Market share
(avg for the period)</t>
  </si>
  <si>
    <t>AAUM Serviced (₹ billion)
(avg for the period)</t>
  </si>
  <si>
    <t>AAUM Market share
(last quarter of the period)</t>
  </si>
  <si>
    <t>AAUM Serviced (₹ billion)
(last quarter of the period)</t>
  </si>
  <si>
    <t>No of Operating Clients</t>
  </si>
  <si>
    <t>Mutual Fund Services</t>
  </si>
  <si>
    <t>KFin Technologies Limited</t>
  </si>
  <si>
    <t>No of Transactions (million)
(for the period)</t>
  </si>
  <si>
    <t>No of Tranactions (million)
(for the period)</t>
  </si>
  <si>
    <t>No of IPOs Handled (Main board)
(for the period)</t>
  </si>
  <si>
    <t>Transctions handled (million)
(for the period)</t>
  </si>
  <si>
    <t>Share of profit of associate</t>
  </si>
  <si>
    <t>Net Sale of Services</t>
  </si>
  <si>
    <t>Other Operating Revenue</t>
  </si>
  <si>
    <t>No of POPs associated</t>
  </si>
  <si>
    <t>Factsheet - for the quarter and period ended 31st March 2025</t>
  </si>
  <si>
    <t>Q4FY25</t>
  </si>
  <si>
    <t>FY25</t>
  </si>
  <si>
    <t>Q1FY25</t>
  </si>
  <si>
    <t>Q1FY26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</si>
</sst>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0.0%"/>
    <numFmt numFmtId="165" formatCode="_ * #,##0.0_ ;_ * \-#,##0.0_ ;_ * &quot;-&quot;??_ ;_ @_ "/>
    <numFmt numFmtId="166" formatCode="0.0"/>
    <numFmt numFmtId="167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9">
    <xf numFmtId="0" fontId="0" fillId="0" borderId="0" xfId="0"/>
    <xf numFmtId="167" fontId="0" fillId="0" borderId="0" xfId="0" applyNumberFormat="1"/>
    <xf numFmtId="165" fontId="0" fillId="0" borderId="0" xfId="1" applyNumberFormat="1" applyFont="1" applyFill="1" applyBorder="1"/>
    <xf numFmtId="0" fontId="8" fillId="0" borderId="0" xfId="0" applyFont="1"/>
    <xf numFmtId="43" fontId="8" fillId="0" borderId="0" xfId="0" applyNumberFormat="1" applyFont="1"/>
    <xf numFmtId="43" fontId="8" fillId="0" borderId="0" xfId="1" applyFont="1" applyFill="1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3" fillId="0" borderId="1" xfId="0" applyFont="1" applyBorder="1"/>
    <xf numFmtId="164" fontId="3" fillId="0" borderId="0" xfId="2" applyNumberFormat="1" applyFont="1" applyFill="1" applyBorder="1"/>
    <xf numFmtId="164" fontId="0" fillId="0" borderId="0" xfId="2" applyNumberFormat="1" applyFont="1"/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164" fontId="0" fillId="0" borderId="4" xfId="2" applyNumberFormat="1" applyFont="1" applyBorder="1"/>
    <xf numFmtId="0" fontId="6" fillId="0" borderId="3" xfId="0" applyFont="1" applyBorder="1" applyAlignment="1">
      <alignment wrapText="1"/>
    </xf>
    <xf numFmtId="0" fontId="3" fillId="0" borderId="7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165" fontId="0" fillId="0" borderId="4" xfId="1" applyNumberFormat="1" applyFont="1" applyFill="1" applyBorder="1"/>
    <xf numFmtId="165" fontId="3" fillId="0" borderId="0" xfId="1" applyNumberFormat="1" applyFont="1" applyFill="1" applyBorder="1"/>
    <xf numFmtId="165" fontId="3" fillId="0" borderId="4" xfId="1" applyNumberFormat="1" applyFont="1" applyFill="1" applyBorder="1"/>
    <xf numFmtId="164" fontId="6" fillId="0" borderId="0" xfId="2" applyNumberFormat="1" applyFont="1" applyFill="1" applyBorder="1"/>
    <xf numFmtId="164" fontId="6" fillId="0" borderId="4" xfId="2" applyNumberFormat="1" applyFont="1" applyFill="1" applyBorder="1"/>
    <xf numFmtId="0" fontId="0" fillId="0" borderId="4" xfId="0" applyFill="1" applyBorder="1"/>
    <xf numFmtId="165" fontId="6" fillId="0" borderId="0" xfId="1" applyNumberFormat="1" applyFont="1" applyFill="1" applyBorder="1"/>
    <xf numFmtId="164" fontId="6" fillId="0" borderId="2" xfId="2" applyNumberFormat="1" applyFont="1" applyFill="1" applyBorder="1"/>
    <xf numFmtId="0" fontId="0" fillId="0" borderId="0" xfId="0" applyFill="1" applyBorder="1"/>
    <xf numFmtId="43" fontId="3" fillId="0" borderId="0" xfId="0" applyNumberFormat="1" applyFont="1" applyFill="1" applyBorder="1"/>
    <xf numFmtId="43" fontId="3" fillId="0" borderId="4" xfId="0" applyNumberFormat="1" applyFont="1" applyFill="1" applyBorder="1"/>
    <xf numFmtId="165" fontId="6" fillId="0" borderId="4" xfId="1" applyNumberFormat="1" applyFont="1" applyFill="1" applyBorder="1"/>
    <xf numFmtId="164" fontId="6" fillId="0" borderId="1" xfId="2" applyNumberFormat="1" applyFont="1" applyFill="1" applyBorder="1"/>
    <xf numFmtId="165" fontId="8" fillId="0" borderId="0" xfId="1" applyNumberFormat="1" applyFont="1" applyFill="1" applyBorder="1"/>
    <xf numFmtId="166" fontId="0" fillId="0" borderId="4" xfId="0" applyNumberFormat="1" applyFill="1" applyBorder="1"/>
    <xf numFmtId="164" fontId="0" fillId="0" borderId="4" xfId="0" applyNumberFormat="1" applyFill="1" applyBorder="1"/>
    <xf numFmtId="165" fontId="8" fillId="0" borderId="4" xfId="0" applyNumberFormat="1" applyFont="1" applyFill="1" applyBorder="1"/>
    <xf numFmtId="165" fontId="0" fillId="0" borderId="4" xfId="0" applyNumberFormat="1" applyFill="1" applyBorder="1"/>
    <xf numFmtId="165" fontId="8" fillId="0" borderId="4" xfId="1" applyNumberFormat="1" applyFont="1" applyFill="1" applyBorder="1"/>
    <xf numFmtId="166" fontId="8" fillId="0" borderId="4" xfId="0" applyNumberFormat="1" applyFont="1" applyFill="1" applyBorder="1"/>
    <xf numFmtId="167" fontId="1" fillId="0" borderId="4" xfId="1" applyNumberFormat="1" applyFont="1" applyFill="1" applyBorder="1"/>
    <xf numFmtId="165" fontId="1" fillId="0" borderId="4" xfId="1" applyNumberFormat="1" applyFont="1" applyFill="1" applyBorder="1"/>
    <xf numFmtId="43" fontId="0" fillId="0" borderId="0" xfId="0" applyNumberFormat="1"/>
    <xf numFmtId="0" fontId="7" fillId="0" borderId="0" xfId="0" applyFont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6" fillId="0" borderId="4" xfId="2" applyNumberFormat="1" applyFont="1" applyBorder="1"/>
    <xf numFmtId="0" fontId="6" fillId="0" borderId="5" xfId="0" applyFont="1" applyBorder="1" applyAlignment="1">
      <alignment wrapText="1"/>
    </xf>
    <xf numFmtId="0" fontId="6" fillId="0" borderId="5" xfId="0" applyFont="1" applyBorder="1"/>
    <xf numFmtId="164" fontId="6" fillId="0" borderId="0" xfId="2" applyNumberFormat="1" applyFont="1" applyBorder="1"/>
    <xf numFmtId="0" fontId="3" fillId="0" borderId="5" xfId="0" applyFont="1" applyBorder="1"/>
    <xf numFmtId="165" fontId="0" fillId="0" borderId="0" xfId="3" applyNumberFormat="1" applyFont="1" applyBorder="1"/>
    <xf numFmtId="0" fontId="7" fillId="0" borderId="5" xfId="0" applyFont="1" applyBorder="1"/>
    <xf numFmtId="0" fontId="0" fillId="0" borderId="5" xfId="0" applyBorder="1" applyAlignment="1">
      <alignment wrapText="1"/>
    </xf>
    <xf numFmtId="0" fontId="8" fillId="0" borderId="5" xfId="0" applyFont="1" applyBorder="1" applyAlignment="1">
      <alignment wrapText="1"/>
    </xf>
    <xf numFmtId="9" fontId="0" fillId="0" borderId="4" xfId="0" applyNumberFormat="1" applyBorder="1"/>
    <xf numFmtId="0" fontId="8" fillId="0" borderId="5" xfId="0" applyFont="1" applyBorder="1"/>
    <xf numFmtId="165" fontId="0" fillId="0" borderId="4" xfId="0" applyNumberFormat="1" applyBorder="1"/>
    <xf numFmtId="164" fontId="0" fillId="0" borderId="4" xfId="2" applyNumberFormat="1" applyFont="1" applyFill="1" applyBorder="1"/>
    <xf numFmtId="164" fontId="0" fillId="0" borderId="0" xfId="2" applyNumberFormat="1" applyFont="1" applyFill="1" applyBorder="1"/>
    <xf numFmtId="0" fontId="3" fillId="0" borderId="8" xfId="0" applyFont="1" applyBorder="1"/>
    <xf numFmtId="0" fontId="3" fillId="0" borderId="4" xfId="0" applyFont="1" applyBorder="1" applyAlignment="1">
      <alignment horizontal="center"/>
    </xf>
    <xf numFmtId="164" fontId="1" fillId="0" borderId="4" xfId="2" applyNumberFormat="1" applyFont="1" applyFill="1" applyBorder="1"/>
    <xf numFmtId="164" fontId="0" fillId="0" borderId="0" xfId="2" applyNumberFormat="1" applyFont="1" applyBorder="1"/>
    <xf numFmtId="164" fontId="8" fillId="0" borderId="4" xfId="2" applyNumberFormat="1" applyFont="1" applyFill="1" applyBorder="1"/>
    <xf numFmtId="0" fontId="7" fillId="0" borderId="5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166" fontId="0" fillId="0" borderId="0" xfId="0" applyNumberFormat="1" applyFill="1" applyBorder="1"/>
    <xf numFmtId="165" fontId="0" fillId="0" borderId="0" xfId="0" applyNumberFormat="1" applyFill="1" applyBorder="1"/>
    <xf numFmtId="164" fontId="0" fillId="0" borderId="0" xfId="0" applyNumberFormat="1" applyFill="1" applyBorder="1"/>
    <xf numFmtId="165" fontId="8" fillId="0" borderId="0" xfId="0" applyNumberFormat="1" applyFont="1" applyFill="1" applyBorder="1"/>
    <xf numFmtId="0" fontId="0" fillId="0" borderId="0" xfId="0" applyBorder="1"/>
    <xf numFmtId="164" fontId="8" fillId="0" borderId="0" xfId="0" applyNumberFormat="1" applyFont="1" applyFill="1" applyBorder="1"/>
    <xf numFmtId="9" fontId="0" fillId="0" borderId="0" xfId="0" applyNumberFormat="1" applyBorder="1"/>
    <xf numFmtId="3" fontId="0" fillId="0" borderId="0" xfId="0" applyNumberFormat="1" applyFill="1" applyBorder="1"/>
    <xf numFmtId="3" fontId="0" fillId="0" borderId="0" xfId="0" applyNumberFormat="1" applyBorder="1"/>
    <xf numFmtId="0" fontId="3" fillId="0" borderId="0" xfId="0" applyFont="1" applyBorder="1" applyAlignment="1">
      <alignment horizontal="center"/>
    </xf>
    <xf numFmtId="165" fontId="0" fillId="0" borderId="0" xfId="0" applyNumberFormat="1" applyBorder="1"/>
    <xf numFmtId="0" fontId="3" fillId="0" borderId="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4" xfId="0" applyFont="1" applyBorder="1" applyAlignment="1">
      <alignment horizontal="left"/>
    </xf>
  </cellXfs>
  <cellStyles count="4">
    <cellStyle name="Comma" xfId="1" builtinId="3"/>
    <cellStyle name="Comma 2" xfId="3" xr:uid="{00000000-0005-0000-0000-00002F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fin-my.sharepoint.com/personal/mitalee_gilda_kfintech_com/Documents/Documents/Investor%20Presentations/Q1FY26/Investor%20Presentation%20-%20Data%20Bank%20Q1FY26%20V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fin-my.sharepoint.com/personal/mitalee_gilda_kfintech_com/Documents/Documents/Investor%20Presentations/Q4FY25/Investor%20Presentation%20-%20Data%20Bank%20Q4FY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fin-my.sharepoint.com/personal/mitalee_gilda_kfintech_com/Documents/Documents/Investor%20Presentations/Q1FY26/KFintech-%20KPIs%20-%20June'%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fin-my.sharepoint.com/personal/mitalee_gilda_kfintech_com/Documents/Documents/Investor%20Presentations/Q4FY25/KFintech-%20KPIs-Mar'%2025%202404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PPT"/>
      <sheetName val="Financial"/>
      <sheetName val="Business"/>
      <sheetName val="Sheet1"/>
      <sheetName val="Industry"/>
      <sheetName val="KFin"/>
      <sheetName val="Data &amp; Charts - India Industry"/>
      <sheetName val="Data &amp; Charts - Kfin"/>
      <sheetName val="Alternates"/>
      <sheetName val="Hexa clients"/>
      <sheetName val="International client breakup"/>
      <sheetName val="NPS-subscribers"/>
      <sheetName val="SEA"/>
      <sheetName val="Issuer service-IPO Market share"/>
    </sheetNames>
    <sheetDataSet>
      <sheetData sheetId="0">
        <row r="3">
          <cell r="B3">
            <v>2013.876643501527</v>
          </cell>
          <cell r="C3">
            <v>1969.8090077861521</v>
          </cell>
          <cell r="E3">
            <v>1717.8</v>
          </cell>
        </row>
        <row r="4">
          <cell r="B4">
            <v>305.12976590000005</v>
          </cell>
          <cell r="C4">
            <v>390.70638329000008</v>
          </cell>
          <cell r="E4">
            <v>243.1</v>
          </cell>
        </row>
        <row r="5">
          <cell r="B5">
            <v>365.99870862108708</v>
          </cell>
          <cell r="C5">
            <v>410.81517504922709</v>
          </cell>
          <cell r="E5">
            <v>364.4</v>
          </cell>
        </row>
        <row r="7">
          <cell r="B7">
            <v>55.577711710000003</v>
          </cell>
        </row>
        <row r="8">
          <cell r="C8">
            <v>55.650079289999994</v>
          </cell>
          <cell r="E8">
            <v>50.3</v>
          </cell>
        </row>
        <row r="11">
          <cell r="B11">
            <v>1117.21</v>
          </cell>
          <cell r="C11">
            <v>1016.9200000000001</v>
          </cell>
          <cell r="E11">
            <v>958.36</v>
          </cell>
          <cell r="G11">
            <v>4032.9</v>
          </cell>
        </row>
        <row r="12">
          <cell r="B12">
            <v>484.77</v>
          </cell>
          <cell r="C12">
            <v>587.53</v>
          </cell>
          <cell r="E12">
            <v>420.63</v>
          </cell>
          <cell r="G12">
            <v>2084.6</v>
          </cell>
        </row>
        <row r="15">
          <cell r="B15">
            <v>1138.5999999999999</v>
          </cell>
          <cell r="C15">
            <v>1222.5300000000004</v>
          </cell>
          <cell r="E15">
            <v>996.62999999999977</v>
          </cell>
          <cell r="G15">
            <v>4790.0200000000004</v>
          </cell>
        </row>
        <row r="16">
          <cell r="B16">
            <v>0.41545950127345305</v>
          </cell>
          <cell r="C16">
            <v>0.43245088398220016</v>
          </cell>
          <cell r="E16">
            <v>0.41952416632289669</v>
          </cell>
          <cell r="G16">
            <v>0.43914840403684802</v>
          </cell>
        </row>
        <row r="18">
          <cell r="B18">
            <v>1049.05</v>
          </cell>
          <cell r="C18">
            <v>1142.2500000000002</v>
          </cell>
          <cell r="E18">
            <v>918.06</v>
          </cell>
          <cell r="G18">
            <v>4475.8999999999996</v>
          </cell>
        </row>
        <row r="19">
          <cell r="C19">
            <v>0.40405308845481752</v>
          </cell>
          <cell r="E19">
            <v>0.38645069497646928</v>
          </cell>
          <cell r="G19">
            <v>0.4103499237223493</v>
          </cell>
        </row>
        <row r="21">
          <cell r="B21">
            <v>276.47999999999996</v>
          </cell>
          <cell r="C21">
            <v>291.7299999999999</v>
          </cell>
          <cell r="E21">
            <v>237.34</v>
          </cell>
          <cell r="G21">
            <v>1149.6599999999999</v>
          </cell>
        </row>
        <row r="22">
          <cell r="B22">
            <v>772.56999999999994</v>
          </cell>
          <cell r="C22">
            <v>850.52</v>
          </cell>
          <cell r="E22">
            <v>680.72</v>
          </cell>
          <cell r="G22">
            <v>3326.25</v>
          </cell>
        </row>
        <row r="23">
          <cell r="B23">
            <v>0.28190018171335995</v>
          </cell>
          <cell r="C23">
            <v>0.30085815959080003</v>
          </cell>
          <cell r="E23">
            <v>0.28654414426549701</v>
          </cell>
          <cell r="G23">
            <v>0.30495016282344656</v>
          </cell>
        </row>
        <row r="25">
          <cell r="B25">
            <v>4.4538961738603087</v>
          </cell>
          <cell r="C25">
            <v>4.9091607219314026</v>
          </cell>
          <cell r="E25">
            <v>3.94</v>
          </cell>
          <cell r="G25">
            <v>19.26516609031896</v>
          </cell>
        </row>
        <row r="32">
          <cell r="B32">
            <v>6.6546428027213708E-2</v>
          </cell>
        </row>
        <row r="33">
          <cell r="C33">
            <v>6.9804777895175973E-2</v>
          </cell>
          <cell r="E33">
            <v>5.5E-2</v>
          </cell>
          <cell r="G33">
            <v>7.1006243040320827E-2</v>
          </cell>
        </row>
        <row r="36">
          <cell r="B36">
            <v>0.26516407348023885</v>
          </cell>
        </row>
        <row r="37">
          <cell r="C37">
            <v>0.30321084415660826</v>
          </cell>
          <cell r="E37">
            <v>0.27690455544236869</v>
          </cell>
          <cell r="G37">
            <v>0.29369951855594933</v>
          </cell>
        </row>
        <row r="39">
          <cell r="B39">
            <v>24.93</v>
          </cell>
        </row>
        <row r="40">
          <cell r="C40">
            <v>35.799999999999997</v>
          </cell>
          <cell r="E40">
            <v>31.1</v>
          </cell>
          <cell r="G40">
            <v>139.26999999999998</v>
          </cell>
        </row>
      </sheetData>
      <sheetData sheetId="1">
        <row r="19">
          <cell r="S19">
            <v>-2.57</v>
          </cell>
        </row>
      </sheetData>
      <sheetData sheetId="2"/>
      <sheetData sheetId="3"/>
      <sheetData sheetId="4"/>
      <sheetData sheetId="5">
        <row r="71">
          <cell r="CA71">
            <v>23452.875292681325</v>
          </cell>
        </row>
        <row r="72">
          <cell r="CA72">
            <v>13597.758941871489</v>
          </cell>
        </row>
        <row r="73">
          <cell r="CA73">
            <v>23452.875292681325</v>
          </cell>
        </row>
        <row r="74">
          <cell r="CA74">
            <v>13597.758941871489</v>
          </cell>
        </row>
        <row r="77">
          <cell r="CA77">
            <v>0.3250222803676262</v>
          </cell>
        </row>
        <row r="78">
          <cell r="CA78">
            <v>0.33002882675311346</v>
          </cell>
        </row>
        <row r="79">
          <cell r="CA79">
            <v>0.3250222803676262</v>
          </cell>
        </row>
        <row r="80">
          <cell r="BX80">
            <v>35.375989000000004</v>
          </cell>
          <cell r="CA80">
            <v>0.33002882675311346</v>
          </cell>
        </row>
        <row r="81">
          <cell r="BX81">
            <v>4690.8608707122439</v>
          </cell>
        </row>
        <row r="82">
          <cell r="BX82">
            <v>0.32117532274562338</v>
          </cell>
        </row>
      </sheetData>
      <sheetData sheetId="6"/>
      <sheetData sheetId="7">
        <row r="7">
          <cell r="J7">
            <v>311.57209013962841</v>
          </cell>
        </row>
        <row r="11">
          <cell r="J11">
            <v>134.97667699999997</v>
          </cell>
        </row>
        <row r="33">
          <cell r="I33">
            <v>863.57627333851212</v>
          </cell>
        </row>
        <row r="35">
          <cell r="I35">
            <v>0.823708</v>
          </cell>
        </row>
        <row r="38">
          <cell r="I38">
            <v>1608.4605059625201</v>
          </cell>
        </row>
        <row r="54">
          <cell r="I54">
            <v>8867</v>
          </cell>
        </row>
      </sheetData>
      <sheetData sheetId="8"/>
      <sheetData sheetId="9"/>
      <sheetData sheetId="10"/>
      <sheetData sheetId="11">
        <row r="10">
          <cell r="AK10">
            <v>1669972</v>
          </cell>
        </row>
        <row r="14">
          <cell r="AK14">
            <v>3820</v>
          </cell>
        </row>
        <row r="22">
          <cell r="AK22">
            <v>9.8624210535391985E-2</v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PPT"/>
      <sheetName val="Financial"/>
      <sheetName val="Business"/>
      <sheetName val="Sheet1"/>
      <sheetName val="Industry"/>
      <sheetName val="KFin"/>
      <sheetName val="Data &amp; Charts - India Industry"/>
      <sheetName val="Data &amp; Charts - Kfin"/>
      <sheetName val="Alternates"/>
      <sheetName val="Hexa clients"/>
      <sheetName val="International client breakup"/>
      <sheetName val="NPS-subscribers"/>
      <sheetName val="SEA"/>
      <sheetName val="Issuer service-IPO Market share"/>
    </sheetNames>
    <sheetDataSet>
      <sheetData sheetId="0">
        <row r="3">
          <cell r="B3">
            <v>1969.8090077861521</v>
          </cell>
          <cell r="G3">
            <v>7703.9866273606112</v>
          </cell>
        </row>
        <row r="4">
          <cell r="G4">
            <v>1404.0249388700004</v>
          </cell>
        </row>
        <row r="5">
          <cell r="G5">
            <v>1555.0601200253338</v>
          </cell>
        </row>
        <row r="8">
          <cell r="G8">
            <v>244.4192937</v>
          </cell>
        </row>
      </sheetData>
      <sheetData sheetId="1"/>
      <sheetData sheetId="2"/>
      <sheetData sheetId="3"/>
      <sheetData sheetId="4"/>
      <sheetData sheetId="5">
        <row r="71">
          <cell r="BX71">
            <v>21853.231872471079</v>
          </cell>
          <cell r="CA71">
            <v>21853.231872471079</v>
          </cell>
        </row>
        <row r="72">
          <cell r="CA72">
            <v>12676.449341053694</v>
          </cell>
        </row>
        <row r="73">
          <cell r="CA73">
            <v>21178.45937072278</v>
          </cell>
        </row>
        <row r="74">
          <cell r="CA74">
            <v>12485.350744537856</v>
          </cell>
        </row>
        <row r="77">
          <cell r="CA77">
            <v>0.32401956291705575</v>
          </cell>
        </row>
        <row r="78">
          <cell r="CA78">
            <v>0.33062436417182739</v>
          </cell>
        </row>
        <row r="79">
          <cell r="CA79">
            <v>0.32419652078607564</v>
          </cell>
        </row>
        <row r="80">
          <cell r="CA80">
            <v>0.33323710881912183</v>
          </cell>
        </row>
        <row r="81">
          <cell r="BU81">
            <v>4122.0094872813715</v>
          </cell>
        </row>
        <row r="82">
          <cell r="BU82">
            <v>0.31766206962409343</v>
          </cell>
        </row>
      </sheetData>
      <sheetData sheetId="6"/>
      <sheetData sheetId="7">
        <row r="6">
          <cell r="H6">
            <v>43.380053999999994</v>
          </cell>
        </row>
        <row r="11">
          <cell r="H11">
            <v>503.37873499999995</v>
          </cell>
        </row>
        <row r="54">
          <cell r="H54">
            <v>7987</v>
          </cell>
        </row>
        <row r="55">
          <cell r="H55">
            <v>164.24973300000002</v>
          </cell>
        </row>
        <row r="60">
          <cell r="H60">
            <v>0.49611713513382449</v>
          </cell>
        </row>
      </sheetData>
      <sheetData sheetId="8"/>
      <sheetData sheetId="9"/>
      <sheetData sheetId="10"/>
      <sheetData sheetId="11">
        <row r="9">
          <cell r="AJ9">
            <v>1617572</v>
          </cell>
        </row>
      </sheetData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"/>
      <sheetName val="List Status"/>
      <sheetName val="KPIs"/>
      <sheetName val="Org"/>
      <sheetName val="Revenue retention"/>
      <sheetName val="Factsheet"/>
      <sheetName val="KPIs (2)"/>
      <sheetName val="MFS"/>
      <sheetName val="Corp Reg"/>
      <sheetName val="Wealth"/>
      <sheetName val="Sheet1"/>
      <sheetName val="Sheet2"/>
      <sheetName val="NPS"/>
      <sheetName val="GFS"/>
      <sheetName val="GBS"/>
      <sheetName val="Avg trans P day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5">
          <cell r="AV45">
            <v>109.44878299999999</v>
          </cell>
        </row>
        <row r="73">
          <cell r="BD73">
            <v>0.68047499999999994</v>
          </cell>
        </row>
        <row r="77">
          <cell r="BD77">
            <v>6</v>
          </cell>
        </row>
        <row r="78">
          <cell r="BD78">
            <v>0.4</v>
          </cell>
        </row>
        <row r="79">
          <cell r="BD79">
            <v>0.17956287779760771</v>
          </cell>
        </row>
        <row r="85">
          <cell r="BD85">
            <v>0.50801695416770065</v>
          </cell>
        </row>
        <row r="126">
          <cell r="BD126">
            <v>94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2">
          <cell r="BW22">
            <v>58181.299994654088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"/>
      <sheetName val="List Status"/>
      <sheetName val="KPIs"/>
      <sheetName val="Org"/>
      <sheetName val="Revenue retention"/>
      <sheetName val="Factsheet"/>
      <sheetName val="KPIs (2)"/>
      <sheetName val="MFS"/>
      <sheetName val="Corp Reg"/>
      <sheetName val="Wealth"/>
      <sheetName val="Sheet1"/>
      <sheetName val="Sheet2"/>
      <sheetName val="NPS"/>
      <sheetName val="GFS"/>
      <sheetName val="GBS"/>
      <sheetName val="Avg trans P day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>
        <row r="73">
          <cell r="BB73">
            <v>0.61717699999999998</v>
          </cell>
        </row>
        <row r="77">
          <cell r="AV77">
            <v>5</v>
          </cell>
          <cell r="AX77">
            <v>5</v>
          </cell>
          <cell r="AY77"/>
          <cell r="AZ77">
            <v>14</v>
          </cell>
          <cell r="BA77"/>
          <cell r="BB77">
            <v>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B4C45-5502-43D0-982B-32273B57C63F}">
  <sheetPr>
    <pageSetUpPr fitToPage="1"/>
  </sheetPr>
  <dimension ref="B1:J83"/>
  <sheetViews>
    <sheetView showGridLines="0" tabSelected="1" topLeftCell="A2" zoomScale="90" zoomScaleNormal="90" workbookViewId="0">
      <pane xSplit="2" ySplit="5" topLeftCell="C11" activePane="bottomRight" state="frozen"/>
      <selection activeCell="A2" sqref="A2"/>
      <selection pane="topRight" activeCell="C2" sqref="C2"/>
      <selection pane="bottomLeft" activeCell="A7" sqref="A7"/>
      <selection pane="bottomRight" activeCell="C26" sqref="C26"/>
    </sheetView>
  </sheetViews>
  <sheetFormatPr defaultRowHeight="14.5" x14ac:dyDescent="0.35"/>
  <cols>
    <col min="2" max="2" width="57.81640625" customWidth="1"/>
    <col min="3" max="6" width="15.26953125" customWidth="1"/>
    <col min="7" max="7" width="9.81640625" customWidth="1"/>
  </cols>
  <sheetData>
    <row r="1" spans="2:6" ht="15" thickBot="1" x14ac:dyDescent="0.4"/>
    <row r="2" spans="2:6" x14ac:dyDescent="0.35">
      <c r="B2" s="80" t="s">
        <v>53</v>
      </c>
      <c r="C2" s="81"/>
      <c r="D2" s="81"/>
      <c r="E2" s="81"/>
      <c r="F2" s="82"/>
    </row>
    <row r="3" spans="2:6" x14ac:dyDescent="0.35">
      <c r="B3" s="83" t="s">
        <v>62</v>
      </c>
      <c r="C3" s="84"/>
      <c r="D3" s="84"/>
      <c r="E3" s="84"/>
      <c r="F3" s="85"/>
    </row>
    <row r="4" spans="2:6" ht="15" thickBot="1" x14ac:dyDescent="0.4">
      <c r="B4" s="42"/>
      <c r="C4" s="8"/>
      <c r="D4" s="8"/>
      <c r="E4" s="8"/>
      <c r="F4" s="9"/>
    </row>
    <row r="5" spans="2:6" s="7" customFormat="1" ht="17.25" customHeight="1" x14ac:dyDescent="0.35">
      <c r="B5" s="59"/>
      <c r="C5" s="16" t="s">
        <v>66</v>
      </c>
      <c r="D5" s="16" t="s">
        <v>63</v>
      </c>
      <c r="E5" s="16" t="s">
        <v>65</v>
      </c>
      <c r="F5" s="17" t="s">
        <v>64</v>
      </c>
    </row>
    <row r="6" spans="2:6" x14ac:dyDescent="0.35">
      <c r="B6" s="64" t="s">
        <v>52</v>
      </c>
      <c r="C6" s="41"/>
      <c r="D6" s="41"/>
      <c r="E6" s="41"/>
      <c r="F6" s="65"/>
    </row>
    <row r="7" spans="2:6" x14ac:dyDescent="0.35">
      <c r="B7" s="44" t="s">
        <v>51</v>
      </c>
      <c r="C7" s="2">
        <v>24</v>
      </c>
      <c r="D7" s="2">
        <v>24</v>
      </c>
      <c r="E7" s="66">
        <v>24</v>
      </c>
      <c r="F7" s="32">
        <v>24</v>
      </c>
    </row>
    <row r="8" spans="2:6" ht="29" x14ac:dyDescent="0.35">
      <c r="B8" s="52" t="s">
        <v>50</v>
      </c>
      <c r="C8" s="67">
        <f>[1]KFin!$CA$71</f>
        <v>23452.875292681325</v>
      </c>
      <c r="D8" s="67">
        <v>21853.231872471079</v>
      </c>
      <c r="E8" s="2">
        <v>19072.527351116798</v>
      </c>
      <c r="F8" s="18">
        <f>[2]KFin!$CA$71</f>
        <v>21853.231872471079</v>
      </c>
    </row>
    <row r="9" spans="2:6" ht="29" x14ac:dyDescent="0.35">
      <c r="B9" s="52" t="s">
        <v>49</v>
      </c>
      <c r="C9" s="68">
        <f>[1]KFin!$CA$77</f>
        <v>0.3250222803676262</v>
      </c>
      <c r="D9" s="68">
        <v>0.32401956291705575</v>
      </c>
      <c r="E9" s="58">
        <v>0.32336297875660724</v>
      </c>
      <c r="F9" s="57">
        <f>[2]KFin!$CA$77</f>
        <v>0.32401956291705575</v>
      </c>
    </row>
    <row r="10" spans="2:6" ht="29" x14ac:dyDescent="0.35">
      <c r="B10" s="52" t="s">
        <v>48</v>
      </c>
      <c r="C10" s="67">
        <f>[1]KFin!$CA$73</f>
        <v>23452.875292681325</v>
      </c>
      <c r="D10" s="67">
        <v>21853.231872471079</v>
      </c>
      <c r="E10" s="2">
        <v>19072.527351116798</v>
      </c>
      <c r="F10" s="18">
        <f>[2]KFin!$CA$73</f>
        <v>21178.45937072278</v>
      </c>
    </row>
    <row r="11" spans="2:6" ht="29" x14ac:dyDescent="0.35">
      <c r="B11" s="52" t="s">
        <v>47</v>
      </c>
      <c r="C11" s="68">
        <f>[1]KFin!$CA$79</f>
        <v>0.3250222803676262</v>
      </c>
      <c r="D11" s="68">
        <v>0.32401956291705575</v>
      </c>
      <c r="E11" s="58">
        <v>0.32336297875660724</v>
      </c>
      <c r="F11" s="57">
        <f>[2]KFin!$CA$79</f>
        <v>0.32419652078607564</v>
      </c>
    </row>
    <row r="12" spans="2:6" ht="29" x14ac:dyDescent="0.35">
      <c r="B12" s="52" t="s">
        <v>46</v>
      </c>
      <c r="C12" s="2">
        <f>[1]KFin!$CA$72</f>
        <v>13597.758941871489</v>
      </c>
      <c r="D12" s="2">
        <v>12676.449341053694</v>
      </c>
      <c r="E12" s="2">
        <v>11175.407331207462</v>
      </c>
      <c r="F12" s="18">
        <f>[2]KFin!$CA$72</f>
        <v>12676.449341053694</v>
      </c>
    </row>
    <row r="13" spans="2:6" ht="29" x14ac:dyDescent="0.35">
      <c r="B13" s="52" t="s">
        <v>45</v>
      </c>
      <c r="C13" s="68">
        <f>[1]KFin!$CA$78</f>
        <v>0.33002882675311346</v>
      </c>
      <c r="D13" s="68">
        <v>0.33062436417182739</v>
      </c>
      <c r="E13" s="68">
        <v>0.33391018415584894</v>
      </c>
      <c r="F13" s="33">
        <f>[2]KFin!$CA$78</f>
        <v>0.33062436417182739</v>
      </c>
    </row>
    <row r="14" spans="2:6" ht="29" x14ac:dyDescent="0.35">
      <c r="B14" s="52" t="s">
        <v>44</v>
      </c>
      <c r="C14" s="2">
        <f>[1]KFin!$CA$74</f>
        <v>13597.758941871489</v>
      </c>
      <c r="D14" s="2">
        <v>12676.449341053694</v>
      </c>
      <c r="E14" s="2">
        <v>11175.407331207462</v>
      </c>
      <c r="F14" s="18">
        <f>[2]KFin!$CA$74</f>
        <v>12485.350744537856</v>
      </c>
    </row>
    <row r="15" spans="2:6" ht="29" x14ac:dyDescent="0.35">
      <c r="B15" s="52" t="s">
        <v>43</v>
      </c>
      <c r="C15" s="68">
        <f>[1]KFin!$CA$80</f>
        <v>0.33002882675311346</v>
      </c>
      <c r="D15" s="68">
        <v>0.33062436417182739</v>
      </c>
      <c r="E15" s="68">
        <v>0.33391018415584894</v>
      </c>
      <c r="F15" s="33">
        <f>[2]KFin!$CA$80</f>
        <v>0.33323710881912183</v>
      </c>
    </row>
    <row r="16" spans="2:6" ht="29" x14ac:dyDescent="0.35">
      <c r="B16" s="52" t="s">
        <v>42</v>
      </c>
      <c r="C16" s="68">
        <f>C12/C8</f>
        <v>0.57979069824819252</v>
      </c>
      <c r="D16" s="68">
        <v>0.58007206508536857</v>
      </c>
      <c r="E16" s="68">
        <v>0.58594265591933115</v>
      </c>
      <c r="F16" s="33">
        <f>F12/F8</f>
        <v>0.58007206508536857</v>
      </c>
    </row>
    <row r="17" spans="2:8" ht="29" x14ac:dyDescent="0.35">
      <c r="B17" s="52" t="s">
        <v>41</v>
      </c>
      <c r="C17" s="2">
        <f>'[1]Data &amp; Charts - Kfin'!$J$7</f>
        <v>311.57209013962841</v>
      </c>
      <c r="D17" s="2">
        <v>308.50219592334116</v>
      </c>
      <c r="E17" s="2">
        <v>244.55525510183915</v>
      </c>
      <c r="F17" s="18">
        <v>1135.5473145827966</v>
      </c>
    </row>
    <row r="18" spans="2:8" ht="29" x14ac:dyDescent="0.35">
      <c r="B18" s="52" t="s">
        <v>40</v>
      </c>
      <c r="C18" s="2">
        <f>[1]KFin!$BX$81</f>
        <v>4690.8608707122439</v>
      </c>
      <c r="D18" s="2">
        <v>4122.0094872813715</v>
      </c>
      <c r="E18" s="2">
        <v>3733.2481139254833</v>
      </c>
      <c r="F18" s="18">
        <f>[2]KFin!$BU$81</f>
        <v>4122.0094872813715</v>
      </c>
    </row>
    <row r="19" spans="2:8" ht="29" x14ac:dyDescent="0.35">
      <c r="B19" s="52" t="s">
        <v>39</v>
      </c>
      <c r="C19" s="58">
        <f>[1]KFin!$BX$82</f>
        <v>0.32117532274562338</v>
      </c>
      <c r="D19" s="58">
        <v>0.31766206962409343</v>
      </c>
      <c r="E19" s="58">
        <v>0.31792870234371173</v>
      </c>
      <c r="F19" s="57">
        <f>[2]KFin!$BU$82</f>
        <v>0.31766206962409343</v>
      </c>
    </row>
    <row r="20" spans="2:8" ht="29" x14ac:dyDescent="0.35">
      <c r="B20" s="52" t="s">
        <v>38</v>
      </c>
      <c r="C20" s="2">
        <f>[1]KFin!$BX$80</f>
        <v>35.375989000000004</v>
      </c>
      <c r="D20" s="2">
        <v>43.380053999999994</v>
      </c>
      <c r="E20" s="2">
        <v>39.098417999999995</v>
      </c>
      <c r="F20" s="18">
        <f>'[2]Data &amp; Charts - Kfin'!$H$6</f>
        <v>43.380053999999994</v>
      </c>
    </row>
    <row r="21" spans="2:8" s="3" customFormat="1" ht="29" x14ac:dyDescent="0.35">
      <c r="B21" s="53" t="s">
        <v>54</v>
      </c>
      <c r="C21" s="31">
        <f>'[1]Data &amp; Charts - Kfin'!$J$11</f>
        <v>134.97667699999997</v>
      </c>
      <c r="D21" s="31">
        <v>134.29126600000001</v>
      </c>
      <c r="E21" s="69">
        <v>109.44878299999999</v>
      </c>
      <c r="F21" s="34">
        <f>'[2]Data &amp; Charts - Kfin'!$H$11</f>
        <v>503.37873499999995</v>
      </c>
    </row>
    <row r="22" spans="2:8" ht="29" x14ac:dyDescent="0.35">
      <c r="B22" s="52" t="s">
        <v>37</v>
      </c>
      <c r="C22" s="2">
        <v>106.356628</v>
      </c>
      <c r="D22" s="2">
        <v>103.867715</v>
      </c>
      <c r="E22" s="2">
        <v>84.692960999999997</v>
      </c>
      <c r="F22" s="18">
        <v>103.867715</v>
      </c>
    </row>
    <row r="23" spans="2:8" ht="15.75" customHeight="1" x14ac:dyDescent="0.35">
      <c r="B23" s="44"/>
      <c r="C23" s="70"/>
      <c r="D23" s="70"/>
      <c r="E23" s="26"/>
      <c r="F23" s="43"/>
    </row>
    <row r="24" spans="2:8" ht="15" customHeight="1" x14ac:dyDescent="0.35">
      <c r="B24" s="86" t="s">
        <v>36</v>
      </c>
      <c r="C24" s="87"/>
      <c r="D24" s="87"/>
      <c r="E24" s="87"/>
      <c r="F24" s="88"/>
    </row>
    <row r="25" spans="2:8" x14ac:dyDescent="0.35">
      <c r="B25" s="44" t="s">
        <v>35</v>
      </c>
      <c r="C25" s="2">
        <f>'[1]Data &amp; Charts - Kfin'!$I$54</f>
        <v>8867</v>
      </c>
      <c r="D25" s="2">
        <v>7987</v>
      </c>
      <c r="E25" s="2">
        <v>6319</v>
      </c>
      <c r="F25" s="18">
        <f>'[2]Data &amp; Charts - Kfin'!$H$54</f>
        <v>7987</v>
      </c>
      <c r="H25" s="1"/>
    </row>
    <row r="26" spans="2:8" ht="29" x14ac:dyDescent="0.35">
      <c r="B26" s="53" t="s">
        <v>34</v>
      </c>
      <c r="C26" s="2">
        <v>162.9</v>
      </c>
      <c r="D26" s="2">
        <v>164.24973300000002</v>
      </c>
      <c r="E26" s="67">
        <v>136.61160999999998</v>
      </c>
      <c r="F26" s="35">
        <f>'[2]Data &amp; Charts - Kfin'!$H$55</f>
        <v>164.24973300000002</v>
      </c>
    </row>
    <row r="27" spans="2:8" ht="29" x14ac:dyDescent="0.35">
      <c r="B27" s="52" t="s">
        <v>55</v>
      </c>
      <c r="C27" s="2">
        <f>'[3]KPIs (2)'!$BD$73</f>
        <v>0.68047499999999994</v>
      </c>
      <c r="D27" s="2">
        <v>0.61717699999999998</v>
      </c>
      <c r="E27" s="31">
        <v>0.67153000000000007</v>
      </c>
      <c r="F27" s="36">
        <v>2.788767</v>
      </c>
    </row>
    <row r="28" spans="2:8" ht="29" x14ac:dyDescent="0.35">
      <c r="B28" s="52" t="s">
        <v>56</v>
      </c>
      <c r="C28" s="2">
        <f>'[3]KPIs (2)'!$BD$77</f>
        <v>6</v>
      </c>
      <c r="D28" s="2">
        <v>4</v>
      </c>
      <c r="E28" s="66">
        <v>5</v>
      </c>
      <c r="F28" s="32">
        <f>SUM('[4]KPIs (2)'!$AV$77:$BB$77)</f>
        <v>28</v>
      </c>
    </row>
    <row r="29" spans="2:8" ht="29" x14ac:dyDescent="0.35">
      <c r="B29" s="52" t="s">
        <v>33</v>
      </c>
      <c r="C29" s="68">
        <f>'[3]KPIs (2)'!$BD$78</f>
        <v>0.4</v>
      </c>
      <c r="D29" s="68">
        <v>0.4</v>
      </c>
      <c r="E29" s="68">
        <v>0.33333333333333331</v>
      </c>
      <c r="F29" s="33">
        <v>0.34567901234567899</v>
      </c>
    </row>
    <row r="30" spans="2:8" ht="29" x14ac:dyDescent="0.35">
      <c r="B30" s="52" t="s">
        <v>32</v>
      </c>
      <c r="C30" s="68">
        <f>'[3]KPIs (2)'!$BD$79</f>
        <v>0.17956287779760771</v>
      </c>
      <c r="D30" s="68">
        <v>0.72922579039083946</v>
      </c>
      <c r="E30" s="68">
        <v>0.26252998803935257</v>
      </c>
      <c r="F30" s="33">
        <v>0.53373782844307915</v>
      </c>
    </row>
    <row r="31" spans="2:8" ht="29" x14ac:dyDescent="0.35">
      <c r="B31" s="52" t="s">
        <v>31</v>
      </c>
      <c r="C31" s="68">
        <f>'[3]KPIs (2)'!$BD$85</f>
        <v>0.50801695416770065</v>
      </c>
      <c r="D31" s="68">
        <v>0.49611713513382449</v>
      </c>
      <c r="E31" s="71">
        <v>0.46410084428377618</v>
      </c>
      <c r="F31" s="33">
        <f>'[2]Data &amp; Charts - Kfin'!$H$60</f>
        <v>0.49611713513382449</v>
      </c>
    </row>
    <row r="32" spans="2:8" ht="15" customHeight="1" x14ac:dyDescent="0.35">
      <c r="B32" s="47"/>
      <c r="C32" s="72"/>
      <c r="D32" s="72"/>
      <c r="E32" s="72"/>
      <c r="F32" s="54"/>
    </row>
    <row r="33" spans="2:10" ht="15.75" customHeight="1" x14ac:dyDescent="0.35">
      <c r="B33" s="77" t="s">
        <v>30</v>
      </c>
      <c r="C33" s="78"/>
      <c r="D33" s="78"/>
      <c r="E33" s="78"/>
      <c r="F33" s="79"/>
    </row>
    <row r="34" spans="2:10" s="6" customFormat="1" ht="15" customHeight="1" x14ac:dyDescent="0.35">
      <c r="B34" s="55" t="s">
        <v>29</v>
      </c>
      <c r="C34" s="31">
        <v>82</v>
      </c>
      <c r="D34" s="31">
        <v>76</v>
      </c>
      <c r="E34" s="31">
        <v>60</v>
      </c>
      <c r="F34" s="36">
        <v>76</v>
      </c>
    </row>
    <row r="35" spans="2:10" s="3" customFormat="1" ht="29" x14ac:dyDescent="0.35">
      <c r="B35" s="53" t="s">
        <v>28</v>
      </c>
      <c r="C35" s="31">
        <f>'[1]Data &amp; Charts - Kfin'!$I$33</f>
        <v>863.57627333851212</v>
      </c>
      <c r="D35" s="31">
        <v>812.69321416326329</v>
      </c>
      <c r="E35" s="31">
        <v>646.73224687815059</v>
      </c>
      <c r="F35" s="36">
        <v>812.69321416326329</v>
      </c>
      <c r="G35" s="5"/>
      <c r="H35" s="4"/>
      <c r="I35" s="5"/>
      <c r="J35" s="4"/>
    </row>
    <row r="36" spans="2:10" ht="29" x14ac:dyDescent="0.35">
      <c r="B36" s="52" t="s">
        <v>57</v>
      </c>
      <c r="C36" s="2">
        <f>'[1]Data &amp; Charts - Kfin'!$I$35</f>
        <v>0.823708</v>
      </c>
      <c r="D36" s="2">
        <v>0.92183499999999996</v>
      </c>
      <c r="E36" s="2">
        <v>0.99729299999999999</v>
      </c>
      <c r="F36" s="18">
        <v>4.2</v>
      </c>
    </row>
    <row r="37" spans="2:10" ht="15" customHeight="1" x14ac:dyDescent="0.35">
      <c r="B37" s="44"/>
      <c r="C37" s="70"/>
      <c r="D37" s="70"/>
      <c r="E37" s="70"/>
      <c r="F37" s="43"/>
    </row>
    <row r="38" spans="2:10" x14ac:dyDescent="0.35">
      <c r="B38" s="77" t="s">
        <v>27</v>
      </c>
      <c r="C38" s="78"/>
      <c r="D38" s="78"/>
      <c r="E38" s="78"/>
      <c r="F38" s="79"/>
    </row>
    <row r="39" spans="2:10" ht="29" x14ac:dyDescent="0.35">
      <c r="B39" s="53" t="s">
        <v>26</v>
      </c>
      <c r="C39" s="2">
        <v>592</v>
      </c>
      <c r="D39" s="2">
        <v>569</v>
      </c>
      <c r="E39" s="66">
        <v>489</v>
      </c>
      <c r="F39" s="37">
        <v>569</v>
      </c>
    </row>
    <row r="40" spans="2:10" ht="29" x14ac:dyDescent="0.35">
      <c r="B40" s="52" t="s">
        <v>25</v>
      </c>
      <c r="C40" s="58">
        <v>0.37</v>
      </c>
      <c r="D40" s="58">
        <v>0.36828478964401296</v>
      </c>
      <c r="E40" s="68">
        <v>0.36168639053254437</v>
      </c>
      <c r="F40" s="63">
        <v>0.36828478964401296</v>
      </c>
    </row>
    <row r="41" spans="2:10" ht="29" x14ac:dyDescent="0.35">
      <c r="B41" s="52" t="s">
        <v>20</v>
      </c>
      <c r="C41" s="67">
        <f>'[1]Data &amp; Charts - Kfin'!$I$38</f>
        <v>1608.4605059625201</v>
      </c>
      <c r="D41" s="67">
        <v>1452.7342679302401</v>
      </c>
      <c r="E41" s="31">
        <v>1164.49</v>
      </c>
      <c r="F41" s="36">
        <v>1452.7342679302401</v>
      </c>
    </row>
    <row r="42" spans="2:10" x14ac:dyDescent="0.35">
      <c r="B42" s="44"/>
      <c r="C42" s="70"/>
      <c r="D42" s="70"/>
      <c r="E42" s="70"/>
      <c r="F42" s="43"/>
    </row>
    <row r="43" spans="2:10" x14ac:dyDescent="0.35">
      <c r="B43" s="77" t="s">
        <v>24</v>
      </c>
      <c r="C43" s="78"/>
      <c r="D43" s="78"/>
      <c r="E43" s="78"/>
      <c r="F43" s="79"/>
    </row>
    <row r="44" spans="2:10" x14ac:dyDescent="0.35">
      <c r="B44" s="44" t="s">
        <v>23</v>
      </c>
      <c r="C44" s="73">
        <f>'[1]NPS-subscribers'!$AK$10</f>
        <v>1669972</v>
      </c>
      <c r="D44" s="73">
        <v>1617572</v>
      </c>
      <c r="E44" s="74">
        <v>1263644</v>
      </c>
      <c r="F44" s="38">
        <v>1617572</v>
      </c>
      <c r="G44" s="1"/>
    </row>
    <row r="45" spans="2:10" ht="29" x14ac:dyDescent="0.35">
      <c r="B45" s="52" t="s">
        <v>22</v>
      </c>
      <c r="C45" s="58">
        <f>'[1]NPS-subscribers'!$AK$22</f>
        <v>9.8624210535391985E-2</v>
      </c>
      <c r="D45" s="58">
        <v>9.7995931547542242E-2</v>
      </c>
      <c r="E45" s="62">
        <v>8.4115235190948781E-2</v>
      </c>
      <c r="F45" s="61">
        <v>9.7995931547542242E-2</v>
      </c>
      <c r="G45" s="1"/>
    </row>
    <row r="46" spans="2:10" ht="29" x14ac:dyDescent="0.35">
      <c r="B46" s="52" t="s">
        <v>21</v>
      </c>
      <c r="C46" s="2">
        <f>'[1]NPS-subscribers'!$AK$14</f>
        <v>3820</v>
      </c>
      <c r="D46" s="2">
        <v>3337</v>
      </c>
      <c r="E46" s="50">
        <v>2481</v>
      </c>
      <c r="F46" s="39">
        <v>3337</v>
      </c>
    </row>
    <row r="47" spans="2:10" ht="29" x14ac:dyDescent="0.35">
      <c r="B47" s="52" t="s">
        <v>20</v>
      </c>
      <c r="C47" s="2">
        <f>[3]NPS!$BW$22/100</f>
        <v>581.81299994654091</v>
      </c>
      <c r="D47" s="2">
        <v>542.4</v>
      </c>
      <c r="E47" s="50">
        <v>440.63441656519899</v>
      </c>
      <c r="F47" s="18">
        <v>542.4</v>
      </c>
    </row>
    <row r="48" spans="2:10" x14ac:dyDescent="0.35">
      <c r="B48" s="52" t="s">
        <v>61</v>
      </c>
      <c r="C48" s="2">
        <f>'[3]KPIs (2)'!$BD$126</f>
        <v>94</v>
      </c>
      <c r="D48" s="2">
        <v>94</v>
      </c>
      <c r="E48" s="50">
        <v>94</v>
      </c>
      <c r="F48" s="18">
        <v>94</v>
      </c>
    </row>
    <row r="49" spans="2:9" x14ac:dyDescent="0.35">
      <c r="B49" s="44"/>
      <c r="C49" s="70"/>
      <c r="D49" s="70"/>
      <c r="E49" s="70"/>
      <c r="F49" s="43"/>
    </row>
    <row r="50" spans="2:9" x14ac:dyDescent="0.35">
      <c r="B50" s="51" t="s">
        <v>19</v>
      </c>
      <c r="C50" s="62"/>
      <c r="D50" s="62"/>
      <c r="E50" s="62"/>
      <c r="F50" s="14"/>
    </row>
    <row r="51" spans="2:9" ht="15" thickBot="1" x14ac:dyDescent="0.4">
      <c r="B51" s="51"/>
      <c r="C51" s="75"/>
      <c r="D51" s="75"/>
      <c r="E51" s="75"/>
      <c r="F51" s="60"/>
    </row>
    <row r="52" spans="2:9" x14ac:dyDescent="0.35">
      <c r="B52" s="44"/>
      <c r="C52" s="16" t="s">
        <v>66</v>
      </c>
      <c r="D52" s="16" t="s">
        <v>63</v>
      </c>
      <c r="E52" s="16" t="s">
        <v>65</v>
      </c>
      <c r="F52" s="17" t="s">
        <v>64</v>
      </c>
    </row>
    <row r="53" spans="2:9" x14ac:dyDescent="0.35">
      <c r="B53" s="44" t="s">
        <v>18</v>
      </c>
      <c r="C53" s="2">
        <f>'[1]Financial PPT'!$B$3</f>
        <v>2013.876643501527</v>
      </c>
      <c r="D53" s="2">
        <f>'[1]Financial PPT'!$C$3</f>
        <v>1969.8090077861521</v>
      </c>
      <c r="E53" s="2">
        <f>'[1]Financial PPT'!$E$3</f>
        <v>1717.8</v>
      </c>
      <c r="F53" s="18">
        <f>'[2]Financial PPT'!$G$3</f>
        <v>7703.9866273606112</v>
      </c>
    </row>
    <row r="54" spans="2:9" x14ac:dyDescent="0.35">
      <c r="B54" s="44" t="s">
        <v>17</v>
      </c>
      <c r="C54" s="2">
        <f>'[1]Financial PPT'!$B$4</f>
        <v>305.12976590000005</v>
      </c>
      <c r="D54" s="2">
        <f>'[1]Financial PPT'!$C$4</f>
        <v>390.70638329000008</v>
      </c>
      <c r="E54" s="2">
        <f>'[1]Financial PPT'!$E$4</f>
        <v>243.1</v>
      </c>
      <c r="F54" s="18">
        <f>'[2]Financial PPT'!$G$4</f>
        <v>1404.0249388700004</v>
      </c>
    </row>
    <row r="55" spans="2:9" x14ac:dyDescent="0.35">
      <c r="B55" s="44" t="s">
        <v>16</v>
      </c>
      <c r="C55" s="2">
        <f>'[1]Financial PPT'!$B$5</f>
        <v>365.99870862108708</v>
      </c>
      <c r="D55" s="2">
        <f>'[1]Financial PPT'!$C$5</f>
        <v>410.81517504922709</v>
      </c>
      <c r="E55" s="2">
        <f>'[1]Financial PPT'!$E$5</f>
        <v>364.4</v>
      </c>
      <c r="F55" s="18">
        <f>'[2]Financial PPT'!$G$5</f>
        <v>1555.0601200253338</v>
      </c>
    </row>
    <row r="56" spans="2:9" x14ac:dyDescent="0.35">
      <c r="B56" s="49" t="s">
        <v>59</v>
      </c>
      <c r="C56" s="19">
        <f>SUM(C53:C55)</f>
        <v>2685.0051180226142</v>
      </c>
      <c r="D56" s="19">
        <f>SUM(D53:D55)</f>
        <v>2771.3305661253789</v>
      </c>
      <c r="E56" s="19">
        <f>SUM(E53:E55)</f>
        <v>2325.2999999999997</v>
      </c>
      <c r="F56" s="20">
        <f>SUM(F53:F55)</f>
        <v>10663.071686255946</v>
      </c>
    </row>
    <row r="57" spans="2:9" x14ac:dyDescent="0.35">
      <c r="B57" s="44" t="s">
        <v>60</v>
      </c>
      <c r="C57" s="2">
        <f>'[1]Financial PPT'!$B$7</f>
        <v>55.577711710000003</v>
      </c>
      <c r="D57" s="2">
        <f>'[1]Financial PPT'!$C$8</f>
        <v>55.650079289999994</v>
      </c>
      <c r="E57" s="2">
        <f>'[1]Financial PPT'!$E$8</f>
        <v>50.3</v>
      </c>
      <c r="F57" s="18">
        <f>'[2]Financial PPT'!$G$8</f>
        <v>244.4192937</v>
      </c>
    </row>
    <row r="58" spans="2:9" x14ac:dyDescent="0.35">
      <c r="B58" s="49" t="s">
        <v>15</v>
      </c>
      <c r="C58" s="19">
        <f t="shared" ref="C58" si="0">C56+C57</f>
        <v>2740.5828297326143</v>
      </c>
      <c r="D58" s="19">
        <f>D56+D57</f>
        <v>2826.9806454153791</v>
      </c>
      <c r="E58" s="19">
        <f>E56+E57</f>
        <v>2375.6</v>
      </c>
      <c r="F58" s="20">
        <f>F56+F57</f>
        <v>10907.490979955946</v>
      </c>
      <c r="G58" s="10"/>
      <c r="H58" s="11"/>
      <c r="I58" s="11"/>
    </row>
    <row r="59" spans="2:9" x14ac:dyDescent="0.35">
      <c r="B59" s="44"/>
      <c r="C59" s="76"/>
      <c r="D59" s="76"/>
      <c r="E59" s="76"/>
      <c r="F59" s="56"/>
    </row>
    <row r="60" spans="2:9" x14ac:dyDescent="0.35">
      <c r="B60" s="44" t="s">
        <v>14</v>
      </c>
      <c r="C60" s="2">
        <f>'[1]Financial PPT'!$B$11</f>
        <v>1117.21</v>
      </c>
      <c r="D60" s="2">
        <f>'[1]Financial PPT'!$C$11</f>
        <v>1016.9200000000001</v>
      </c>
      <c r="E60" s="2">
        <f>'[1]Financial PPT'!$E$11</f>
        <v>958.36</v>
      </c>
      <c r="F60" s="18">
        <f>'[1]Financial PPT'!$G$11</f>
        <v>4032.9</v>
      </c>
    </row>
    <row r="61" spans="2:9" x14ac:dyDescent="0.35">
      <c r="B61" s="44" t="s">
        <v>13</v>
      </c>
      <c r="C61" s="2">
        <f>'[1]Financial PPT'!$B$12</f>
        <v>484.77</v>
      </c>
      <c r="D61" s="2">
        <f>'[1]Financial PPT'!$C$12</f>
        <v>587.53</v>
      </c>
      <c r="E61" s="2">
        <f>'[1]Financial PPT'!$E$12</f>
        <v>420.63</v>
      </c>
      <c r="F61" s="18">
        <f>'[1]Financial PPT'!$G$12</f>
        <v>2084.6</v>
      </c>
    </row>
    <row r="62" spans="2:9" x14ac:dyDescent="0.35">
      <c r="B62" s="49" t="s">
        <v>12</v>
      </c>
      <c r="C62" s="19">
        <f t="shared" ref="C62" si="1">C60+C61</f>
        <v>1601.98</v>
      </c>
      <c r="D62" s="19">
        <f>D60+D61</f>
        <v>1604.45</v>
      </c>
      <c r="E62" s="19">
        <f t="shared" ref="E62:F62" si="2">E60+E61</f>
        <v>1378.99</v>
      </c>
      <c r="F62" s="20">
        <f t="shared" si="2"/>
        <v>6117.5</v>
      </c>
    </row>
    <row r="63" spans="2:9" x14ac:dyDescent="0.35">
      <c r="B63" s="44"/>
      <c r="C63" s="76"/>
      <c r="D63" s="76"/>
      <c r="E63" s="76"/>
      <c r="F63" s="56"/>
    </row>
    <row r="64" spans="2:9" x14ac:dyDescent="0.35">
      <c r="B64" s="49" t="s">
        <v>11</v>
      </c>
      <c r="C64" s="19">
        <f>'[1]Financial PPT'!$B$15</f>
        <v>1138.5999999999999</v>
      </c>
      <c r="D64" s="19">
        <f>'[1]Financial PPT'!$C$15</f>
        <v>1222.5300000000004</v>
      </c>
      <c r="E64" s="19">
        <f>'[1]Financial PPT'!$E$15</f>
        <v>996.62999999999977</v>
      </c>
      <c r="F64" s="20">
        <f>'[1]Financial PPT'!$G$15</f>
        <v>4790.0200000000004</v>
      </c>
    </row>
    <row r="65" spans="2:9" x14ac:dyDescent="0.35">
      <c r="B65" s="47" t="s">
        <v>7</v>
      </c>
      <c r="C65" s="21">
        <f>'[1]Financial PPT'!$B$16</f>
        <v>0.41545950127345305</v>
      </c>
      <c r="D65" s="21">
        <f>'[1]Financial PPT'!$C$16</f>
        <v>0.43245088398220016</v>
      </c>
      <c r="E65" s="21">
        <f>'[1]Financial PPT'!$E$16</f>
        <v>0.41952416632289669</v>
      </c>
      <c r="F65" s="22">
        <f>'[1]Financial PPT'!$G$16</f>
        <v>0.43914840403684802</v>
      </c>
    </row>
    <row r="66" spans="2:9" x14ac:dyDescent="0.35">
      <c r="B66" s="44"/>
      <c r="C66" s="70"/>
      <c r="D66" s="70"/>
      <c r="E66" s="70"/>
      <c r="F66" s="43"/>
    </row>
    <row r="67" spans="2:9" x14ac:dyDescent="0.35">
      <c r="B67" s="49" t="s">
        <v>10</v>
      </c>
      <c r="C67" s="19">
        <f>'[1]Financial PPT'!$B$18-C70</f>
        <v>1051.6199999999999</v>
      </c>
      <c r="D67" s="19">
        <f>'[1]Financial PPT'!$C$18</f>
        <v>1142.2500000000002</v>
      </c>
      <c r="E67" s="19">
        <f>'[1]Financial PPT'!$E$18</f>
        <v>918.06</v>
      </c>
      <c r="F67" s="20">
        <f>'[1]Financial PPT'!$G$18</f>
        <v>4475.8999999999996</v>
      </c>
    </row>
    <row r="68" spans="2:9" x14ac:dyDescent="0.35">
      <c r="B68" s="47" t="s">
        <v>7</v>
      </c>
      <c r="C68" s="21">
        <f>C67/C58</f>
        <v>0.38372129774402824</v>
      </c>
      <c r="D68" s="21">
        <f>'[1]Financial PPT'!$C$19</f>
        <v>0.40405308845481752</v>
      </c>
      <c r="E68" s="21">
        <f>'[1]Financial PPT'!$E$19</f>
        <v>0.38645069497646928</v>
      </c>
      <c r="F68" s="22">
        <f>'[1]Financial PPT'!$G$19</f>
        <v>0.4103499237223493</v>
      </c>
    </row>
    <row r="69" spans="2:9" x14ac:dyDescent="0.35">
      <c r="B69" s="47"/>
      <c r="C69" s="48"/>
      <c r="D69" s="48"/>
      <c r="E69" s="48"/>
      <c r="F69" s="45"/>
    </row>
    <row r="70" spans="2:9" x14ac:dyDescent="0.35">
      <c r="B70" s="44" t="s">
        <v>58</v>
      </c>
      <c r="C70" s="2">
        <f>[1]Financial!$S$19</f>
        <v>-2.57</v>
      </c>
      <c r="D70" s="2">
        <v>0</v>
      </c>
      <c r="E70" s="2">
        <v>0</v>
      </c>
      <c r="F70" s="18">
        <v>0</v>
      </c>
      <c r="G70" s="40"/>
    </row>
    <row r="71" spans="2:9" x14ac:dyDescent="0.35">
      <c r="B71" s="44" t="s">
        <v>9</v>
      </c>
      <c r="C71" s="2">
        <f>'[1]Financial PPT'!$B$21</f>
        <v>276.47999999999996</v>
      </c>
      <c r="D71" s="2">
        <f>'[1]Financial PPT'!$C$21</f>
        <v>291.7299999999999</v>
      </c>
      <c r="E71" s="2">
        <f>'[1]Financial PPT'!$E$21</f>
        <v>237.34</v>
      </c>
      <c r="F71" s="18">
        <f>'[1]Financial PPT'!$G$21</f>
        <v>1149.6599999999999</v>
      </c>
    </row>
    <row r="72" spans="2:9" x14ac:dyDescent="0.35">
      <c r="B72" s="49" t="s">
        <v>8</v>
      </c>
      <c r="C72" s="19">
        <f>'[1]Financial PPT'!$B$22</f>
        <v>772.56999999999994</v>
      </c>
      <c r="D72" s="19">
        <f>'[1]Financial PPT'!$C$22</f>
        <v>850.52</v>
      </c>
      <c r="E72" s="19">
        <f>'[1]Financial PPT'!$E$22</f>
        <v>680.72</v>
      </c>
      <c r="F72" s="20">
        <f>'[1]Financial PPT'!$G$22</f>
        <v>3326.25</v>
      </c>
    </row>
    <row r="73" spans="2:9" x14ac:dyDescent="0.35">
      <c r="B73" s="47" t="s">
        <v>7</v>
      </c>
      <c r="C73" s="21">
        <f>'[1]Financial PPT'!$B$23</f>
        <v>0.28190018171335995</v>
      </c>
      <c r="D73" s="21">
        <f>'[1]Financial PPT'!$C$23</f>
        <v>0.30085815959080003</v>
      </c>
      <c r="E73" s="21">
        <f>'[1]Financial PPT'!$E$23</f>
        <v>0.28654414426549701</v>
      </c>
      <c r="F73" s="22">
        <f>'[1]Financial PPT'!$G$23</f>
        <v>0.30495016282344656</v>
      </c>
    </row>
    <row r="74" spans="2:9" x14ac:dyDescent="0.35">
      <c r="B74" s="44"/>
      <c r="C74" s="26"/>
      <c r="D74" s="26"/>
      <c r="E74" s="26"/>
      <c r="F74" s="23"/>
    </row>
    <row r="75" spans="2:9" x14ac:dyDescent="0.35">
      <c r="B75" s="49" t="s">
        <v>6</v>
      </c>
      <c r="C75" s="27">
        <f>'[1]Financial PPT'!$B$25</f>
        <v>4.4538961738603087</v>
      </c>
      <c r="D75" s="27">
        <f>'[1]Financial PPT'!$C$25</f>
        <v>4.9091607219314026</v>
      </c>
      <c r="E75" s="27">
        <f>'[1]Financial PPT'!$E$25</f>
        <v>3.94</v>
      </c>
      <c r="F75" s="28">
        <f>'[1]Financial PPT'!$G$25</f>
        <v>19.26516609031896</v>
      </c>
      <c r="G75" s="10"/>
      <c r="H75" s="11"/>
      <c r="I75" s="11"/>
    </row>
    <row r="76" spans="2:9" x14ac:dyDescent="0.35">
      <c r="B76" s="44"/>
      <c r="C76" s="26"/>
      <c r="D76" s="26"/>
      <c r="E76" s="26"/>
      <c r="F76" s="23"/>
    </row>
    <row r="77" spans="2:9" ht="29" x14ac:dyDescent="0.35">
      <c r="B77" s="46" t="s">
        <v>5</v>
      </c>
      <c r="C77" s="21">
        <f>'[1]Financial PPT'!$B$32</f>
        <v>6.6546428027213708E-2</v>
      </c>
      <c r="D77" s="21">
        <f>'[1]Financial PPT'!$C$33</f>
        <v>6.9804777895175973E-2</v>
      </c>
      <c r="E77" s="21">
        <f>'[1]Financial PPT'!$E$33</f>
        <v>5.5E-2</v>
      </c>
      <c r="F77" s="22">
        <f>'[1]Financial PPT'!$G$33</f>
        <v>7.1006243040320827E-2</v>
      </c>
    </row>
    <row r="78" spans="2:9" x14ac:dyDescent="0.35">
      <c r="B78" s="47" t="s">
        <v>4</v>
      </c>
      <c r="C78" s="24">
        <f>'[1]Financial PPT'!$B$39</f>
        <v>24.93</v>
      </c>
      <c r="D78" s="24">
        <f>'[1]Financial PPT'!$C$40</f>
        <v>35.799999999999997</v>
      </c>
      <c r="E78" s="24">
        <f>'[1]Financial PPT'!$E$40</f>
        <v>31.1</v>
      </c>
      <c r="F78" s="29">
        <f>'[1]Financial PPT'!$G$40</f>
        <v>139.26999999999998</v>
      </c>
    </row>
    <row r="79" spans="2:9" ht="29.5" thickBot="1" x14ac:dyDescent="0.4">
      <c r="B79" s="15" t="s">
        <v>3</v>
      </c>
      <c r="C79" s="25">
        <f>'[1]Financial PPT'!$B$36</f>
        <v>0.26516407348023885</v>
      </c>
      <c r="D79" s="25">
        <f>'[1]Financial PPT'!$C$37</f>
        <v>0.30321084415660826</v>
      </c>
      <c r="E79" s="25">
        <f>'[1]Financial PPT'!$E$37</f>
        <v>0.27690455544236869</v>
      </c>
      <c r="F79" s="30">
        <f>'[1]Financial PPT'!$G$37</f>
        <v>0.29369951855594933</v>
      </c>
    </row>
    <row r="80" spans="2:9" x14ac:dyDescent="0.35">
      <c r="C80" s="11"/>
      <c r="D80" s="11"/>
      <c r="E80" s="11"/>
      <c r="F80" s="11"/>
    </row>
    <row r="81" spans="2:2" x14ac:dyDescent="0.35">
      <c r="B81" s="12" t="s">
        <v>2</v>
      </c>
    </row>
    <row r="82" spans="2:2" x14ac:dyDescent="0.35">
      <c r="B82" s="13" t="s">
        <v>1</v>
      </c>
    </row>
    <row r="83" spans="2:2" x14ac:dyDescent="0.35">
      <c r="B83" s="13" t="s">
        <v>0</v>
      </c>
    </row>
  </sheetData>
  <mergeCells count="6">
    <mergeCell ref="B43:F43"/>
    <mergeCell ref="B2:F2"/>
    <mergeCell ref="B3:F3"/>
    <mergeCell ref="B24:F24"/>
    <mergeCell ref="B33:F33"/>
    <mergeCell ref="B38:F38"/>
  </mergeCells>
  <pageMargins left="0.19685039370078741" right="0.19685039370078741" top="0.19685039370078741" bottom="0.19685039370078741" header="0.31496062992125984" footer="0.31496062992125984"/>
  <pageSetup paperSize="9" scale="62"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KPIs</vt:lpstr>
      <vt:lpstr>KPIs!Print_Area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Murarka</dc:creator>
  <cp:lastModifiedBy>Mitalee Uday Gilda</cp:lastModifiedBy>
  <dcterms:created xsi:type="dcterms:W3CDTF">2023-05-04T14:21:26Z</dcterms:created>
  <dcterms:modified xsi:type="dcterms:W3CDTF">2025-07-24T12:41:56Z</dcterms:modified>
</cp:coreProperties>
</file>