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10999\OneDrive - KFIN TECHNOLOGIES LIMITED\Documents\Quarter Presentation\Q2FY26\"/>
    </mc:Choice>
  </mc:AlternateContent>
  <xr:revisionPtr revIDLastSave="22" documentId="13_ncr:1_{8BF6079E-EF84-4950-8C79-046AE3FC5C9F}" xr6:coauthVersionLast="36" xr6:coauthVersionMax="47" xr10:uidLastSave="{2EF85572-9DB2-49A9-AA39-344D23F56469}"/>
  <bookViews>
    <workbookView xWindow="0" yWindow="0" windowWidth="20490" windowHeight="7425" xr2:uid="{056D0418-C510-4A7C-A9CC-D06360949362}"/>
  </bookViews>
  <sheets>
    <sheet name="KPIs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KPIs!$B$5:$H$79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44167.1583217593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KPIs!$B$4:$G$47</definedName>
  </definedNames>
  <calcPr calcId="191029" iterate="1" iterateCount="10000" iterateDelta="1.0000000000000001E-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7" i="1" l="1"/>
  <c r="D47" i="1"/>
  <c r="E20" i="1" l="1"/>
  <c r="G20" i="1" s="1"/>
  <c r="D20" i="1"/>
  <c r="E21" i="1"/>
  <c r="E17" i="1"/>
  <c r="G73" i="1" l="1"/>
  <c r="F73" i="1"/>
  <c r="G62" i="1"/>
  <c r="F64" i="1"/>
  <c r="G68" i="1"/>
  <c r="F67" i="1"/>
  <c r="F70" i="1"/>
  <c r="F68" i="1" l="1"/>
  <c r="F65" i="1"/>
  <c r="F78" i="1"/>
  <c r="C78" i="1"/>
  <c r="G79" i="1" l="1"/>
  <c r="F79" i="1"/>
  <c r="E79" i="1"/>
  <c r="D79" i="1"/>
  <c r="C79" i="1"/>
  <c r="G77" i="1"/>
  <c r="F77" i="1"/>
  <c r="E77" i="1"/>
  <c r="D77" i="1"/>
  <c r="C77" i="1"/>
  <c r="E68" i="1"/>
  <c r="D68" i="1"/>
  <c r="C68" i="1"/>
  <c r="E48" i="1" l="1"/>
  <c r="D48" i="1"/>
  <c r="C48" i="1"/>
  <c r="C47" i="1"/>
  <c r="E46" i="1"/>
  <c r="D46" i="1"/>
  <c r="C46" i="1"/>
  <c r="E45" i="1"/>
  <c r="D45" i="1"/>
  <c r="C45" i="1"/>
  <c r="E44" i="1"/>
  <c r="D44" i="1"/>
  <c r="C44" i="1"/>
  <c r="E41" i="1"/>
  <c r="D41" i="1"/>
  <c r="C41" i="1"/>
  <c r="E40" i="1"/>
  <c r="D40" i="1"/>
  <c r="C40" i="1"/>
  <c r="E39" i="1"/>
  <c r="D39" i="1"/>
  <c r="C39" i="1"/>
  <c r="E36" i="1"/>
  <c r="D36" i="1"/>
  <c r="C36" i="1"/>
  <c r="E35" i="1"/>
  <c r="D35" i="1"/>
  <c r="C35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2" i="1"/>
  <c r="G22" i="1" s="1"/>
  <c r="D22" i="1"/>
  <c r="C22" i="1"/>
  <c r="D21" i="1"/>
  <c r="C21" i="1"/>
  <c r="C20" i="1"/>
  <c r="F20" i="1" s="1"/>
  <c r="E19" i="1"/>
  <c r="G19" i="1" s="1"/>
  <c r="D19" i="1"/>
  <c r="C19" i="1"/>
  <c r="F19" i="1" s="1"/>
  <c r="E18" i="1"/>
  <c r="G18" i="1" s="1"/>
  <c r="D18" i="1"/>
  <c r="C18" i="1"/>
  <c r="D17" i="1"/>
  <c r="C17" i="1"/>
  <c r="F17" i="1" s="1"/>
  <c r="E16" i="1"/>
  <c r="D16" i="1"/>
  <c r="C16" i="1"/>
  <c r="E15" i="1"/>
  <c r="D15" i="1"/>
  <c r="C15" i="1"/>
  <c r="E14" i="1"/>
  <c r="D14" i="1"/>
  <c r="C14" i="1"/>
  <c r="E13" i="1"/>
  <c r="G13" i="1" s="1"/>
  <c r="D13" i="1"/>
  <c r="C13" i="1"/>
  <c r="E12" i="1"/>
  <c r="G12" i="1" s="1"/>
  <c r="D12" i="1"/>
  <c r="C12" i="1"/>
  <c r="E11" i="1"/>
  <c r="D11" i="1"/>
  <c r="C11" i="1"/>
  <c r="E10" i="1"/>
  <c r="D10" i="1"/>
  <c r="C10" i="1"/>
  <c r="E9" i="1"/>
  <c r="G9" i="1" s="1"/>
  <c r="D9" i="1"/>
  <c r="C9" i="1"/>
  <c r="E8" i="1"/>
  <c r="G8" i="1" s="1"/>
  <c r="D8" i="1"/>
  <c r="C8" i="1"/>
  <c r="G7" i="1"/>
  <c r="F7" i="1"/>
  <c r="F15" i="1" l="1"/>
  <c r="F10" i="1"/>
  <c r="F9" i="1"/>
  <c r="F14" i="1"/>
  <c r="F13" i="1"/>
  <c r="F44" i="1"/>
  <c r="F31" i="1"/>
  <c r="F18" i="1"/>
  <c r="F11" i="1"/>
  <c r="F8" i="1"/>
  <c r="F12" i="1"/>
  <c r="F21" i="1"/>
  <c r="F22" i="1"/>
  <c r="F28" i="1"/>
  <c r="F36" i="1"/>
  <c r="F62" i="1"/>
  <c r="G48" i="1"/>
  <c r="F48" i="1"/>
  <c r="G47" i="1"/>
  <c r="F47" i="1"/>
  <c r="F46" i="1"/>
  <c r="G46" i="1"/>
  <c r="G45" i="1"/>
  <c r="G44" i="1"/>
  <c r="F45" i="1"/>
  <c r="G41" i="1"/>
  <c r="F41" i="1"/>
  <c r="F40" i="1"/>
  <c r="G40" i="1"/>
  <c r="F39" i="1"/>
  <c r="G39" i="1"/>
  <c r="F16" i="1" l="1"/>
  <c r="G35" i="1"/>
  <c r="F35" i="1"/>
  <c r="G34" i="1"/>
  <c r="F34" i="1"/>
  <c r="F27" i="1"/>
  <c r="G26" i="1"/>
  <c r="F26" i="1"/>
  <c r="G25" i="1"/>
  <c r="F25" i="1"/>
  <c r="G16" i="1"/>
</calcChain>
</file>

<file path=xl/sharedStrings.xml><?xml version="1.0" encoding="utf-8"?>
<sst xmlns="http://schemas.openxmlformats.org/spreadsheetml/2006/main" count="76" uniqueCount="68">
  <si>
    <t>Email: InvestorRelations@kfintech.com</t>
  </si>
  <si>
    <t>Amit Murarka</t>
  </si>
  <si>
    <t>For more information please contact:</t>
  </si>
  <si>
    <t>Non-domestic mutual fund revenue
(as % of overall revenue)</t>
  </si>
  <si>
    <t>ESOP Expenses</t>
  </si>
  <si>
    <t>Value-added-services
(as % of overall revenue)</t>
  </si>
  <si>
    <t>Diluted EPS (in INR)</t>
  </si>
  <si>
    <t>Margin</t>
  </si>
  <si>
    <t>Net Profit after tax</t>
  </si>
  <si>
    <t xml:space="preserve">Tax expense </t>
  </si>
  <si>
    <t>Profit before tax</t>
  </si>
  <si>
    <t>EBITDA</t>
  </si>
  <si>
    <t>Operating expenses</t>
  </si>
  <si>
    <t>Other expenses</t>
  </si>
  <si>
    <t>Employee benefits expense</t>
  </si>
  <si>
    <t>Revenue from operations</t>
  </si>
  <si>
    <t>International &amp; Other Investor Solutions</t>
  </si>
  <si>
    <t>Issuer Solutions</t>
  </si>
  <si>
    <t>Domestic Mutual Fund Investor Solutions</t>
  </si>
  <si>
    <t>Abridged P&amp;L (Consolidated)</t>
  </si>
  <si>
    <t>AAUM (₹ billion)
(end of period)</t>
  </si>
  <si>
    <t>Number of Corporates clients
(end of period)</t>
  </si>
  <si>
    <t>Market share - on subscribers' base
(end of period)</t>
  </si>
  <si>
    <t>No of Subscribers</t>
  </si>
  <si>
    <t>National Pension Scheme- CRA</t>
  </si>
  <si>
    <t>Market share – based on no of funds
(end of period)</t>
  </si>
  <si>
    <t>No of funds being handled
(cumulative)</t>
  </si>
  <si>
    <t>Alternates and Wealth</t>
  </si>
  <si>
    <t>AAUM Serviced (₹ billion)
(at the end of the period)</t>
  </si>
  <si>
    <t>No of clients</t>
  </si>
  <si>
    <t>International Investor Solutions</t>
  </si>
  <si>
    <t>NSE 500 companies – market share
(basis the market capitalisation)</t>
  </si>
  <si>
    <t>Main Board IPOs – market share
(basis the issue size)</t>
  </si>
  <si>
    <t>Main Board IPOs – market share
(basis no of clients)</t>
  </si>
  <si>
    <t>No of folios (million)
(end of the period)</t>
  </si>
  <si>
    <t xml:space="preserve">No of Clients </t>
  </si>
  <si>
    <t>Issuer Services</t>
  </si>
  <si>
    <t>Avg live folio count (million)
(at the end of the  period)</t>
  </si>
  <si>
    <t>SIP live folios (million)
(end of the period)</t>
  </si>
  <si>
    <t>SIP book AAUM market share
(last quarter of the period)</t>
  </si>
  <si>
    <t>SIP book AAUM (₹ billion)
(last quarter of the period)</t>
  </si>
  <si>
    <t>SIP inflows (billion)
(for the period)</t>
  </si>
  <si>
    <t>Equity AAUM Mix
(last quarter of the period)</t>
  </si>
  <si>
    <t>Equity AAUM Market share
(avg for the period)</t>
  </si>
  <si>
    <t>Equity AAUM Serviced (₹ billion)
(avg for the period)</t>
  </si>
  <si>
    <t>Equity AAUM Market share
(last quarter of the period)</t>
  </si>
  <si>
    <t>Equity AAUM Serviced (₹ billion)
(last quarter of the period)</t>
  </si>
  <si>
    <t>AAUM Market share
(avg for the period)</t>
  </si>
  <si>
    <t>AAUM Serviced (₹ billion)
(avg for the period)</t>
  </si>
  <si>
    <t>AAUM Market share
(last quarter of the period)</t>
  </si>
  <si>
    <t>AAUM Serviced (₹ billion)
(last quarter of the period)</t>
  </si>
  <si>
    <t>No of Operating Clients</t>
  </si>
  <si>
    <t>Mutual Fund Services</t>
  </si>
  <si>
    <t>KFin Technologies Limited</t>
  </si>
  <si>
    <t>No of Transactions (million)
(for the period)</t>
  </si>
  <si>
    <t>No of Tranactions (million)
(for the period)</t>
  </si>
  <si>
    <t>No of IPOs Handled (Main board)
(for the period)</t>
  </si>
  <si>
    <t>Transctions handled (million)
(for the period)</t>
  </si>
  <si>
    <t>Share of profit of associate</t>
  </si>
  <si>
    <t>Net Sale of Services</t>
  </si>
  <si>
    <t>Other Operating Revenue</t>
  </si>
  <si>
    <t>Q2FY25</t>
  </si>
  <si>
    <t>H1FY25</t>
  </si>
  <si>
    <t>No of POPs associated</t>
  </si>
  <si>
    <t>Factsheet - for the quarter and period ended 30th September 2025</t>
  </si>
  <si>
    <t>Q2FY26</t>
  </si>
  <si>
    <t>Q1FY26</t>
  </si>
  <si>
    <t>H1FY26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</si>
</sst>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%"/>
    <numFmt numFmtId="165" formatCode="_ * #,##0.0_ ;_ * \-#,##0.0_ ;_ * &quot;-&quot;??_ ;_ @_ "/>
    <numFmt numFmtId="166" formatCode="0.0"/>
    <numFmt numFmtId="167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 applyAlignment="1">
      <alignment horizontal="justify" vertical="center"/>
    </xf>
    <xf numFmtId="0" fontId="5" fillId="0" borderId="5" xfId="0" applyFont="1" applyBorder="1" applyAlignment="1">
      <alignment horizontal="justify" vertical="center"/>
    </xf>
    <xf numFmtId="164" fontId="6" fillId="0" borderId="4" xfId="2" applyNumberFormat="1" applyFont="1" applyBorder="1"/>
    <xf numFmtId="0" fontId="6" fillId="0" borderId="5" xfId="0" applyFont="1" applyBorder="1" applyAlignment="1">
      <alignment wrapText="1"/>
    </xf>
    <xf numFmtId="165" fontId="6" fillId="0" borderId="4" xfId="1" applyNumberFormat="1" applyFont="1" applyBorder="1"/>
    <xf numFmtId="0" fontId="6" fillId="0" borderId="5" xfId="0" applyFont="1" applyBorder="1"/>
    <xf numFmtId="164" fontId="6" fillId="0" borderId="0" xfId="2" applyNumberFormat="1" applyFont="1" applyBorder="1"/>
    <xf numFmtId="0" fontId="3" fillId="0" borderId="5" xfId="0" applyFont="1" applyBorder="1"/>
    <xf numFmtId="165" fontId="3" fillId="0" borderId="4" xfId="1" applyNumberFormat="1" applyFont="1" applyBorder="1"/>
    <xf numFmtId="165" fontId="3" fillId="0" borderId="0" xfId="1" applyNumberFormat="1" applyFont="1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0" fontId="7" fillId="0" borderId="5" xfId="0" applyFont="1" applyBorder="1"/>
    <xf numFmtId="0" fontId="7" fillId="0" borderId="8" xfId="0" applyFont="1" applyBorder="1"/>
    <xf numFmtId="0" fontId="0" fillId="0" borderId="5" xfId="0" applyBorder="1" applyAlignment="1">
      <alignment wrapText="1"/>
    </xf>
    <xf numFmtId="165" fontId="8" fillId="0" borderId="4" xfId="1" applyNumberFormat="1" applyFont="1" applyFill="1" applyBorder="1"/>
    <xf numFmtId="165" fontId="8" fillId="0" borderId="0" xfId="1" applyNumberFormat="1" applyFont="1" applyFill="1" applyBorder="1"/>
    <xf numFmtId="166" fontId="8" fillId="0" borderId="4" xfId="0" applyNumberFormat="1" applyFont="1" applyBorder="1"/>
    <xf numFmtId="0" fontId="8" fillId="0" borderId="5" xfId="0" applyFont="1" applyBorder="1" applyAlignment="1">
      <alignment wrapText="1"/>
    </xf>
    <xf numFmtId="9" fontId="0" fillId="0" borderId="4" xfId="0" applyNumberFormat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0" fontId="8" fillId="0" borderId="0" xfId="0" applyFont="1"/>
    <xf numFmtId="43" fontId="8" fillId="0" borderId="0" xfId="0" applyNumberFormat="1" applyFont="1"/>
    <xf numFmtId="165" fontId="8" fillId="0" borderId="4" xfId="1" applyNumberFormat="1" applyFont="1" applyBorder="1"/>
    <xf numFmtId="165" fontId="8" fillId="0" borderId="0" xfId="1" applyNumberFormat="1" applyFont="1" applyBorder="1"/>
    <xf numFmtId="0" fontId="2" fillId="0" borderId="0" xfId="0" applyFont="1"/>
    <xf numFmtId="0" fontId="8" fillId="0" borderId="5" xfId="0" applyFont="1" applyBorder="1"/>
    <xf numFmtId="164" fontId="0" fillId="0" borderId="4" xfId="0" applyNumberFormat="1" applyBorder="1"/>
    <xf numFmtId="166" fontId="0" fillId="0" borderId="4" xfId="0" applyNumberFormat="1" applyBorder="1"/>
    <xf numFmtId="165" fontId="0" fillId="0" borderId="4" xfId="0" applyNumberFormat="1" applyBorder="1"/>
    <xf numFmtId="164" fontId="0" fillId="0" borderId="4" xfId="2" applyNumberFormat="1" applyFont="1" applyFill="1" applyBorder="1"/>
    <xf numFmtId="164" fontId="0" fillId="0" borderId="0" xfId="2" applyNumberFormat="1" applyFont="1" applyFill="1" applyBorder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164" fontId="0" fillId="0" borderId="7" xfId="2" applyNumberFormat="1" applyFont="1" applyBorder="1"/>
    <xf numFmtId="164" fontId="0" fillId="0" borderId="6" xfId="2" applyNumberFormat="1" applyFont="1" applyBorder="1"/>
    <xf numFmtId="0" fontId="3" fillId="0" borderId="4" xfId="0" applyFont="1" applyBorder="1" applyAlignment="1">
      <alignment horizontal="center"/>
    </xf>
    <xf numFmtId="165" fontId="6" fillId="0" borderId="0" xfId="1" applyNumberFormat="1" applyFont="1" applyBorder="1"/>
    <xf numFmtId="164" fontId="8" fillId="0" borderId="0" xfId="2" applyNumberFormat="1" applyFont="1" applyFill="1" applyBorder="1"/>
    <xf numFmtId="167" fontId="1" fillId="0" borderId="0" xfId="1" applyNumberFormat="1" applyFont="1" applyFill="1" applyBorder="1"/>
    <xf numFmtId="167" fontId="1" fillId="0" borderId="4" xfId="1" applyNumberFormat="1" applyFont="1" applyFill="1" applyBorder="1"/>
    <xf numFmtId="164" fontId="1" fillId="0" borderId="0" xfId="2" applyNumberFormat="1" applyFont="1" applyFill="1" applyBorder="1"/>
    <xf numFmtId="164" fontId="1" fillId="0" borderId="4" xfId="2" applyNumberFormat="1" applyFont="1" applyFill="1" applyBorder="1"/>
    <xf numFmtId="165" fontId="1" fillId="0" borderId="0" xfId="1" applyNumberFormat="1" applyFont="1" applyFill="1" applyBorder="1"/>
    <xf numFmtId="165" fontId="1" fillId="0" borderId="4" xfId="1" applyNumberFormat="1" applyFont="1" applyFill="1" applyBorder="1"/>
    <xf numFmtId="164" fontId="0" fillId="0" borderId="0" xfId="2" applyNumberFormat="1" applyFont="1" applyBorder="1"/>
    <xf numFmtId="166" fontId="0" fillId="0" borderId="0" xfId="0" applyNumberFormat="1"/>
    <xf numFmtId="165" fontId="0" fillId="0" borderId="0" xfId="0" applyNumberFormat="1"/>
    <xf numFmtId="164" fontId="0" fillId="0" borderId="0" xfId="0" applyNumberFormat="1"/>
    <xf numFmtId="9" fontId="0" fillId="0" borderId="0" xfId="0" applyNumberFormat="1"/>
    <xf numFmtId="166" fontId="8" fillId="0" borderId="0" xfId="0" applyNumberFormat="1" applyFont="1"/>
    <xf numFmtId="164" fontId="8" fillId="0" borderId="4" xfId="2" applyNumberFormat="1" applyFont="1" applyFill="1" applyBorder="1"/>
    <xf numFmtId="0" fontId="3" fillId="0" borderId="0" xfId="0" applyFont="1" applyAlignment="1">
      <alignment horizontal="center"/>
    </xf>
    <xf numFmtId="43" fontId="3" fillId="0" borderId="0" xfId="0" applyNumberFormat="1" applyFont="1"/>
    <xf numFmtId="43" fontId="3" fillId="0" borderId="4" xfId="0" applyNumberFormat="1" applyFont="1" applyBorder="1"/>
    <xf numFmtId="0" fontId="3" fillId="0" borderId="2" xfId="0" applyFont="1" applyBorder="1"/>
    <xf numFmtId="0" fontId="3" fillId="0" borderId="1" xfId="0" applyFont="1" applyBorder="1"/>
    <xf numFmtId="165" fontId="8" fillId="0" borderId="0" xfId="0" applyNumberFormat="1" applyFont="1"/>
    <xf numFmtId="165" fontId="8" fillId="0" borderId="4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6" fontId="0" fillId="0" borderId="0" xfId="0" applyNumberFormat="1" applyFill="1" applyBorder="1"/>
    <xf numFmtId="165" fontId="0" fillId="0" borderId="0" xfId="0" applyNumberFormat="1" applyFill="1" applyBorder="1"/>
    <xf numFmtId="164" fontId="0" fillId="0" borderId="0" xfId="0" applyNumberFormat="1" applyFill="1" applyBorder="1"/>
    <xf numFmtId="0" fontId="0" fillId="0" borderId="0" xfId="0" applyBorder="1"/>
    <xf numFmtId="3" fontId="0" fillId="0" borderId="0" xfId="0" applyNumberFormat="1" applyFill="1" applyBorder="1"/>
    <xf numFmtId="165" fontId="0" fillId="0" borderId="0" xfId="3" applyNumberFormat="1" applyFont="1" applyBorder="1"/>
    <xf numFmtId="165" fontId="0" fillId="0" borderId="0" xfId="3" applyNumberFormat="1" applyFont="1" applyFill="1" applyBorder="1"/>
    <xf numFmtId="165" fontId="3" fillId="0" borderId="0" xfId="1" applyNumberFormat="1" applyFont="1" applyFill="1" applyBorder="1"/>
    <xf numFmtId="165" fontId="0" fillId="0" borderId="0" xfId="0" applyNumberFormat="1" applyBorder="1"/>
    <xf numFmtId="164" fontId="6" fillId="0" borderId="0" xfId="2" applyNumberFormat="1" applyFont="1" applyFill="1" applyBorder="1"/>
    <xf numFmtId="0" fontId="0" fillId="0" borderId="0" xfId="0" applyFill="1" applyBorder="1"/>
    <xf numFmtId="43" fontId="3" fillId="0" borderId="0" xfId="0" applyNumberFormat="1" applyFont="1" applyFill="1" applyBorder="1"/>
    <xf numFmtId="165" fontId="6" fillId="0" borderId="0" xfId="1" applyNumberFormat="1" applyFont="1" applyFill="1" applyBorder="1"/>
    <xf numFmtId="164" fontId="6" fillId="0" borderId="2" xfId="2" applyNumberFormat="1" applyFont="1" applyFill="1" applyBorder="1"/>
    <xf numFmtId="164" fontId="0" fillId="0" borderId="0" xfId="0" applyNumberFormat="1" applyFill="1"/>
    <xf numFmtId="164" fontId="0" fillId="0" borderId="4" xfId="0" applyNumberFormat="1" applyFill="1" applyBorder="1"/>
    <xf numFmtId="0" fontId="3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</cellXfs>
  <cellStyles count="4">
    <cellStyle name="Comma" xfId="1" builtinId="3"/>
    <cellStyle name="Comma 2" xfId="3" xr:uid="{C020EB5C-B55D-4860-9049-91A17BFABA6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fin-my.sharepoint.com/personal/navtej_singh_kfintech_com/Documents/Documents/Quarter%20Presentation/Q2FY26/KFintech-%20KPIs%20-%20Sep'%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nvestor%20Presenatation%20Data%20Bank%20Q2FY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kfin-my.sharepoint.com/personal/navtej_singh_kfintech_com/Documents/Documents/Quarter%20Presentation/Q2FY26/Revenue%20Breakup%20-%20Investor%20presentation%20-%20Sep'%202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estion"/>
      <sheetName val="List Status"/>
      <sheetName val="KPIs"/>
      <sheetName val="Org"/>
      <sheetName val="Revenue retention"/>
      <sheetName val="Factsheet"/>
      <sheetName val="KPIs (2)"/>
      <sheetName val="MFS"/>
      <sheetName val="Corp Reg"/>
      <sheetName val="Wealth"/>
      <sheetName val="Sheet1"/>
      <sheetName val="Sheet2"/>
      <sheetName val="NPS"/>
      <sheetName val="GFS"/>
      <sheetName val="GBS"/>
      <sheetName val="Avg trans P day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AX8">
            <v>21442.917788335966</v>
          </cell>
          <cell r="BD8">
            <v>23452.875292681325</v>
          </cell>
          <cell r="BF8">
            <v>25048.489297870899</v>
          </cell>
        </row>
        <row r="10">
          <cell r="AX10">
            <v>0.32366330778609498</v>
          </cell>
          <cell r="BD10">
            <v>0.32502228036762615</v>
          </cell>
          <cell r="BF10">
            <v>0.32460660280960973</v>
          </cell>
        </row>
        <row r="16">
          <cell r="AX16">
            <v>21442.917788335966</v>
          </cell>
          <cell r="BD16">
            <v>23452.875292681325</v>
          </cell>
          <cell r="BF16">
            <v>25048.489297870899</v>
          </cell>
        </row>
        <row r="17">
          <cell r="AX17">
            <v>0.32366330778609498</v>
          </cell>
          <cell r="BD17">
            <v>0.32502228036762615</v>
          </cell>
          <cell r="BF17">
            <v>0.32460660280960973</v>
          </cell>
        </row>
        <row r="20">
          <cell r="AX20">
            <v>12834.332639274169</v>
          </cell>
          <cell r="BD20">
            <v>13597.758941871489</v>
          </cell>
          <cell r="BF20">
            <v>14642.663380054115</v>
          </cell>
        </row>
        <row r="22">
          <cell r="AX22">
            <v>0.33407323176964809</v>
          </cell>
          <cell r="BD22">
            <v>0.3300288267531134</v>
          </cell>
          <cell r="BF22">
            <v>0.32978740353648145</v>
          </cell>
        </row>
        <row r="30">
          <cell r="AX30">
            <v>12834.332639274169</v>
          </cell>
          <cell r="BD30">
            <v>13597.758941871489</v>
          </cell>
          <cell r="BF30">
            <v>14642.663380054115</v>
          </cell>
        </row>
        <row r="31">
          <cell r="AX31">
            <v>0.33407323176964809</v>
          </cell>
          <cell r="BD31">
            <v>0.3300288267531134</v>
          </cell>
          <cell r="BF31">
            <v>0.32978740353648145</v>
          </cell>
        </row>
        <row r="32">
          <cell r="AX32">
            <v>0.59853480603537546</v>
          </cell>
          <cell r="BD32">
            <v>0.57979069824819252</v>
          </cell>
          <cell r="BF32">
            <v>0.58457271438316749</v>
          </cell>
        </row>
        <row r="41">
          <cell r="AX41">
            <v>4299.2153461575808</v>
          </cell>
          <cell r="BD41">
            <v>4690.8608707122439</v>
          </cell>
          <cell r="BF41">
            <v>4920.0010097976328</v>
          </cell>
        </row>
        <row r="45">
          <cell r="AX45">
            <v>125.169793</v>
          </cell>
          <cell r="BD45">
            <v>134.97667699999997</v>
          </cell>
          <cell r="BF45">
            <v>144.68804399999999</v>
          </cell>
        </row>
        <row r="54">
          <cell r="AX54">
            <v>92.87621200000001</v>
          </cell>
          <cell r="BD54">
            <v>106.356628</v>
          </cell>
          <cell r="BF54">
            <v>110.18236099999999</v>
          </cell>
        </row>
        <row r="66">
          <cell r="AX66">
            <v>6677</v>
          </cell>
          <cell r="BD66">
            <v>8867</v>
          </cell>
          <cell r="BF66">
            <v>9464</v>
          </cell>
        </row>
        <row r="70">
          <cell r="AX70">
            <v>148.14357099999998</v>
          </cell>
          <cell r="BD70">
            <v>163.12053899999998</v>
          </cell>
          <cell r="BF70">
            <v>163.55000000000001</v>
          </cell>
        </row>
        <row r="73">
          <cell r="AX73">
            <v>0.79023700000000008</v>
          </cell>
          <cell r="BD73">
            <v>0.68047499999999994</v>
          </cell>
          <cell r="BF73">
            <v>0.83061800000000008</v>
          </cell>
        </row>
        <row r="77">
          <cell r="AX77">
            <v>5</v>
          </cell>
          <cell r="BD77">
            <v>6</v>
          </cell>
          <cell r="BF77">
            <v>18</v>
          </cell>
        </row>
        <row r="78">
          <cell r="AX78">
            <v>0.19230769230769232</v>
          </cell>
          <cell r="BD78">
            <v>0.4</v>
          </cell>
          <cell r="BF78">
            <v>0.34615384615384615</v>
          </cell>
        </row>
        <row r="79">
          <cell r="AX79">
            <v>0.34401181585947566</v>
          </cell>
          <cell r="BD79">
            <v>0.17956287779760771</v>
          </cell>
          <cell r="BF79">
            <v>0.43795898282368839</v>
          </cell>
        </row>
        <row r="85">
          <cell r="AX85">
            <v>0.48205200587770869</v>
          </cell>
          <cell r="BD85">
            <v>0.50801695416770065</v>
          </cell>
          <cell r="BF85">
            <v>0.49582371847465134</v>
          </cell>
        </row>
        <row r="97">
          <cell r="AX97">
            <v>526</v>
          </cell>
          <cell r="BD97">
            <v>592</v>
          </cell>
          <cell r="BF97">
            <v>644</v>
          </cell>
        </row>
        <row r="101">
          <cell r="AX101">
            <v>1309.4990114202567</v>
          </cell>
          <cell r="BD101">
            <v>1608.4605059625208</v>
          </cell>
          <cell r="BF101">
            <v>1798.8479672939407</v>
          </cell>
        </row>
        <row r="109">
          <cell r="AX109">
            <v>717.65252851793889</v>
          </cell>
          <cell r="BD109">
            <v>863.57627333851212</v>
          </cell>
          <cell r="BF109">
            <v>933.85220775031348</v>
          </cell>
        </row>
        <row r="111">
          <cell r="AX111">
            <v>1.2207570000000001</v>
          </cell>
          <cell r="BD111">
            <v>0.823708</v>
          </cell>
          <cell r="BF111">
            <v>0.92188800000000004</v>
          </cell>
        </row>
        <row r="123">
          <cell r="AX123">
            <v>1374047</v>
          </cell>
          <cell r="BD123">
            <v>1669972</v>
          </cell>
          <cell r="BF123">
            <v>1788654</v>
          </cell>
        </row>
        <row r="126">
          <cell r="AX126">
            <v>94</v>
          </cell>
          <cell r="BD126">
            <v>94</v>
          </cell>
          <cell r="BF126">
            <v>94</v>
          </cell>
        </row>
      </sheetData>
      <sheetData sheetId="7"/>
      <sheetData sheetId="8"/>
      <sheetData sheetId="9"/>
      <sheetData sheetId="10"/>
      <sheetData sheetId="11"/>
      <sheetData sheetId="12">
        <row r="22">
          <cell r="BG22">
            <v>49392.991706606968</v>
          </cell>
          <cell r="BW22">
            <v>58181.299994654102</v>
          </cell>
          <cell r="CC22">
            <v>60223.279476551244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l PPT"/>
      <sheetName val="Financial"/>
      <sheetName val="YoY trend"/>
      <sheetName val="Business"/>
      <sheetName val="Sheet1"/>
      <sheetName val="Industry"/>
      <sheetName val="KFin"/>
      <sheetName val="Data &amp; Charts - India Industry"/>
      <sheetName val="Data &amp; Charts - Kfin"/>
      <sheetName val="Alternates"/>
      <sheetName val="Hexa clients"/>
      <sheetName val="International client breakup"/>
      <sheetName val="NPS-subscribers"/>
      <sheetName val="SEA"/>
      <sheetName val="Issuer service-IPO Market share"/>
    </sheetNames>
    <sheetDataSet>
      <sheetData sheetId="0">
        <row r="39">
          <cell r="B39">
            <v>25</v>
          </cell>
          <cell r="D39">
            <v>49.99</v>
          </cell>
        </row>
      </sheetData>
      <sheetData sheetId="1"/>
      <sheetData sheetId="2"/>
      <sheetData sheetId="3"/>
      <sheetData sheetId="4"/>
      <sheetData sheetId="5"/>
      <sheetData sheetId="6">
        <row r="80">
          <cell r="BO80">
            <v>42.523327999999999</v>
          </cell>
          <cell r="BX80">
            <v>35.375989000000004</v>
          </cell>
          <cell r="CA80">
            <v>36.673156999999996</v>
          </cell>
        </row>
        <row r="82">
          <cell r="BO82">
            <v>0.32003814455343904</v>
          </cell>
          <cell r="BX82">
            <v>0.32117532274562338</v>
          </cell>
          <cell r="CA82">
            <v>0.32155979626256309</v>
          </cell>
        </row>
      </sheetData>
      <sheetData sheetId="7"/>
      <sheetData sheetId="8">
        <row r="7">
          <cell r="I7">
            <v>330.93285025891782</v>
          </cell>
          <cell r="K7">
            <v>311.57209013962841</v>
          </cell>
          <cell r="L7">
            <v>278.07555146958862</v>
          </cell>
        </row>
        <row r="39">
          <cell r="I39">
            <v>0.38562874251497004</v>
          </cell>
          <cell r="J39">
            <v>0.37023139462163851</v>
          </cell>
          <cell r="K39">
            <v>0.37517831669044222</v>
          </cell>
        </row>
        <row r="47">
          <cell r="I47">
            <v>4360</v>
          </cell>
          <cell r="J47">
            <v>3820</v>
          </cell>
          <cell r="K47">
            <v>2695</v>
          </cell>
        </row>
        <row r="49">
          <cell r="I49">
            <v>0.10304787468014556</v>
          </cell>
          <cell r="J49">
            <v>9.8624210535391985E-2</v>
          </cell>
          <cell r="K49">
            <v>8.9082300218218238E-2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W3">
            <v>178.04368137982914</v>
          </cell>
        </row>
        <row r="68">
          <cell r="AG68">
            <v>0.30014123432387618</v>
          </cell>
          <cell r="AJ68">
            <v>0.26516407348023885</v>
          </cell>
          <cell r="AL68">
            <v>0.29999756704069125</v>
          </cell>
          <cell r="AN68">
            <v>0.28370732001254395</v>
          </cell>
          <cell r="AO68">
            <v>0.28946890288320559</v>
          </cell>
        </row>
        <row r="70">
          <cell r="AG70">
            <v>9.297356975934673E-2</v>
          </cell>
          <cell r="AJ70">
            <v>6.9863586975470585E-2</v>
          </cell>
          <cell r="AL70">
            <v>7.9194234040793995E-2</v>
          </cell>
          <cell r="AN70">
            <v>8.2115413532648035E-2</v>
          </cell>
          <cell r="AO70">
            <v>6.711895030781008E-2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4C45-5502-43D0-982B-32273B57C63F}">
  <sheetPr>
    <pageSetUpPr fitToPage="1"/>
  </sheetPr>
  <dimension ref="B1:H85"/>
  <sheetViews>
    <sheetView showGridLines="0" tabSelected="1" topLeftCell="A14" zoomScaleNormal="100" workbookViewId="0">
      <selection activeCell="F19" sqref="F19"/>
    </sheetView>
  </sheetViews>
  <sheetFormatPr defaultRowHeight="15" x14ac:dyDescent="0.25"/>
  <cols>
    <col min="2" max="2" width="77.85546875" bestFit="1" customWidth="1"/>
    <col min="3" max="7" width="15.28515625" customWidth="1"/>
  </cols>
  <sheetData>
    <row r="1" spans="2:7" ht="15.75" thickBot="1" x14ac:dyDescent="0.3"/>
    <row r="2" spans="2:7" x14ac:dyDescent="0.25">
      <c r="B2" s="89" t="s">
        <v>53</v>
      </c>
      <c r="C2" s="90"/>
      <c r="D2" s="90"/>
      <c r="E2" s="90"/>
      <c r="F2" s="90"/>
      <c r="G2" s="91"/>
    </row>
    <row r="3" spans="2:7" x14ac:dyDescent="0.25">
      <c r="B3" s="92" t="s">
        <v>64</v>
      </c>
      <c r="C3" s="93"/>
      <c r="D3" s="93"/>
      <c r="E3" s="93"/>
      <c r="F3" s="93"/>
      <c r="G3" s="94"/>
    </row>
    <row r="4" spans="2:7" ht="15.75" thickBot="1" x14ac:dyDescent="0.3">
      <c r="B4" s="3"/>
      <c r="C4" s="64"/>
      <c r="D4" s="64"/>
      <c r="E4" s="64"/>
      <c r="F4" s="64"/>
      <c r="G4" s="65"/>
    </row>
    <row r="5" spans="2:7" s="39" customFormat="1" ht="17.25" customHeight="1" x14ac:dyDescent="0.25">
      <c r="B5" s="42"/>
      <c r="C5" s="41" t="s">
        <v>65</v>
      </c>
      <c r="D5" s="41" t="s">
        <v>66</v>
      </c>
      <c r="E5" s="41" t="s">
        <v>61</v>
      </c>
      <c r="F5" s="41" t="s">
        <v>67</v>
      </c>
      <c r="G5" s="40" t="s">
        <v>62</v>
      </c>
    </row>
    <row r="6" spans="2:7" x14ac:dyDescent="0.25">
      <c r="B6" s="95" t="s">
        <v>52</v>
      </c>
      <c r="C6" s="96"/>
      <c r="D6" s="96"/>
      <c r="E6" s="96"/>
      <c r="F6" s="96"/>
      <c r="G6" s="97"/>
    </row>
    <row r="7" spans="2:7" x14ac:dyDescent="0.25">
      <c r="B7" s="5" t="s">
        <v>51</v>
      </c>
      <c r="C7" s="27">
        <v>24</v>
      </c>
      <c r="D7" s="27">
        <v>24</v>
      </c>
      <c r="E7" s="70">
        <v>24</v>
      </c>
      <c r="F7" s="55">
        <f>C7</f>
        <v>24</v>
      </c>
      <c r="G7" s="35">
        <f>E7</f>
        <v>24</v>
      </c>
    </row>
    <row r="8" spans="2:7" ht="30" x14ac:dyDescent="0.25">
      <c r="B8" s="20" t="s">
        <v>50</v>
      </c>
      <c r="C8" s="71">
        <f>'[1]KPIs (2)'!$BF$16</f>
        <v>25048.489297870899</v>
      </c>
      <c r="D8" s="71">
        <f>'[1]KPIs (2)'!$BD$16</f>
        <v>23452.875292681325</v>
      </c>
      <c r="E8" s="27">
        <f>'[1]KPIs (2)'!$AX$16</f>
        <v>21442.917788335966</v>
      </c>
      <c r="F8" s="27">
        <f>C8</f>
        <v>25048.489297870899</v>
      </c>
      <c r="G8" s="26">
        <f>E8</f>
        <v>21442.917788335966</v>
      </c>
    </row>
    <row r="9" spans="2:7" ht="30" x14ac:dyDescent="0.25">
      <c r="B9" s="20" t="s">
        <v>49</v>
      </c>
      <c r="C9" s="72">
        <f>'[1]KPIs (2)'!$BF$17</f>
        <v>0.32460660280960973</v>
      </c>
      <c r="D9" s="72">
        <f>'[1]KPIs (2)'!$BD$17</f>
        <v>0.32502228036762615</v>
      </c>
      <c r="E9" s="38">
        <f>'[1]KPIs (2)'!$AX$17</f>
        <v>0.32366330778609498</v>
      </c>
      <c r="F9" s="38">
        <f>C9</f>
        <v>0.32460660280960973</v>
      </c>
      <c r="G9" s="37">
        <f>E9</f>
        <v>0.32366330778609498</v>
      </c>
    </row>
    <row r="10" spans="2:7" ht="30" x14ac:dyDescent="0.25">
      <c r="B10" s="20" t="s">
        <v>48</v>
      </c>
      <c r="C10" s="71">
        <f>'[1]KPIs (2)'!$BF$8</f>
        <v>25048.489297870899</v>
      </c>
      <c r="D10" s="71">
        <f>'[1]KPIs (2)'!$BD$8</f>
        <v>23452.875292681325</v>
      </c>
      <c r="E10" s="71">
        <f>'[1]KPIs (2)'!$AX$8</f>
        <v>21442.917788335966</v>
      </c>
      <c r="F10" s="27">
        <f>AVERAGE(C10:D10)</f>
        <v>24250.682295276114</v>
      </c>
      <c r="G10" s="26">
        <v>20257.722569726378</v>
      </c>
    </row>
    <row r="11" spans="2:7" ht="30" x14ac:dyDescent="0.25">
      <c r="B11" s="20" t="s">
        <v>47</v>
      </c>
      <c r="C11" s="72">
        <f>'[1]KPIs (2)'!$BF$10</f>
        <v>0.32460660280960973</v>
      </c>
      <c r="D11" s="72">
        <f>'[1]KPIs (2)'!$BD$10</f>
        <v>0.32502228036762615</v>
      </c>
      <c r="E11" s="72">
        <f>'[1]KPIs (2)'!$AX$10</f>
        <v>0.32366330778609498</v>
      </c>
      <c r="F11" s="38">
        <f>AVERAGE(C11:D11)</f>
        <v>0.32481444158861794</v>
      </c>
      <c r="G11" s="37">
        <v>0.32352185930859012</v>
      </c>
    </row>
    <row r="12" spans="2:7" ht="30" x14ac:dyDescent="0.25">
      <c r="B12" s="20" t="s">
        <v>46</v>
      </c>
      <c r="C12" s="27">
        <f>'[1]KPIs (2)'!$BF$30</f>
        <v>14642.663380054115</v>
      </c>
      <c r="D12" s="27">
        <f>'[1]KPIs (2)'!$BD$30</f>
        <v>13597.758941871489</v>
      </c>
      <c r="E12" s="27">
        <f>'[1]KPIs (2)'!$AX$30</f>
        <v>12834.332639274169</v>
      </c>
      <c r="F12" s="27">
        <f>C12</f>
        <v>14642.663380054115</v>
      </c>
      <c r="G12" s="26">
        <f>E12</f>
        <v>12834.332639274169</v>
      </c>
    </row>
    <row r="13" spans="2:7" ht="30" x14ac:dyDescent="0.25">
      <c r="B13" s="20" t="s">
        <v>45</v>
      </c>
      <c r="C13" s="72">
        <f>'[1]KPIs (2)'!$BF$31</f>
        <v>0.32978740353648145</v>
      </c>
      <c r="D13" s="72">
        <f>'[1]KPIs (2)'!$BD$31</f>
        <v>0.3300288267531134</v>
      </c>
      <c r="E13" s="72">
        <f>'[1]KPIs (2)'!$AX$31</f>
        <v>0.33407323176964809</v>
      </c>
      <c r="F13" s="57">
        <f>C13</f>
        <v>0.32978740353648145</v>
      </c>
      <c r="G13" s="34">
        <f>E13</f>
        <v>0.33407323176964809</v>
      </c>
    </row>
    <row r="14" spans="2:7" ht="30" x14ac:dyDescent="0.25">
      <c r="B14" s="20" t="s">
        <v>44</v>
      </c>
      <c r="C14" s="27">
        <f>'[1]KPIs (2)'!$BF$20</f>
        <v>14642.663380054115</v>
      </c>
      <c r="D14" s="27">
        <f>'[1]KPIs (2)'!$BD$20</f>
        <v>13597.758941871489</v>
      </c>
      <c r="E14" s="27">
        <f>'[1]KPIs (2)'!$AX$20</f>
        <v>12834.332639274169</v>
      </c>
      <c r="F14" s="27">
        <f>AVERAGE(C14:D14)</f>
        <v>14120.211160962801</v>
      </c>
      <c r="G14" s="26">
        <v>12004.869985240814</v>
      </c>
    </row>
    <row r="15" spans="2:7" ht="30" x14ac:dyDescent="0.25">
      <c r="B15" s="20" t="s">
        <v>43</v>
      </c>
      <c r="C15" s="72">
        <f>'[1]KPIs (2)'!$BF$22</f>
        <v>0.32978740353648145</v>
      </c>
      <c r="D15" s="72">
        <f>'[1]KPIs (2)'!$BD$22</f>
        <v>0.3300288267531134</v>
      </c>
      <c r="E15" s="72">
        <f>'[1]KPIs (2)'!$AX$22</f>
        <v>0.33407323176964809</v>
      </c>
      <c r="F15" s="57">
        <f>AVERAGE(C15:D15)</f>
        <v>0.32990811514479745</v>
      </c>
      <c r="G15" s="34">
        <v>0.33399732095178986</v>
      </c>
    </row>
    <row r="16" spans="2:7" ht="30" x14ac:dyDescent="0.25">
      <c r="B16" s="20" t="s">
        <v>42</v>
      </c>
      <c r="C16" s="72">
        <f>'[1]KPIs (2)'!$BF$32</f>
        <v>0.58457271438316749</v>
      </c>
      <c r="D16" s="72">
        <f>'[1]KPIs (2)'!$BD$32</f>
        <v>0.57979069824819252</v>
      </c>
      <c r="E16" s="72">
        <f>'[1]KPIs (2)'!$AX$32</f>
        <v>0.59853480603537546</v>
      </c>
      <c r="F16" s="57">
        <f>F12/F8</f>
        <v>0.5845727143831676</v>
      </c>
      <c r="G16" s="34">
        <f>G12/G8</f>
        <v>0.59853480603537546</v>
      </c>
    </row>
    <row r="17" spans="2:7" ht="30" x14ac:dyDescent="0.25">
      <c r="B17" s="20" t="s">
        <v>41</v>
      </c>
      <c r="C17" s="27">
        <f>'[2]Data &amp; Charts - Kfin'!$I$7</f>
        <v>330.93285025891782</v>
      </c>
      <c r="D17" s="27">
        <f>'[2]Data &amp; Charts - Kfin'!$K$7</f>
        <v>311.57209013962841</v>
      </c>
      <c r="E17" s="27">
        <f>'[2]Data &amp; Charts - Kfin'!$L$7</f>
        <v>278.07555146958862</v>
      </c>
      <c r="F17" s="27">
        <f>SUM(C17:D17)</f>
        <v>642.5049403985463</v>
      </c>
      <c r="G17" s="26">
        <v>522.6308065714278</v>
      </c>
    </row>
    <row r="18" spans="2:7" ht="30" x14ac:dyDescent="0.25">
      <c r="B18" s="20" t="s">
        <v>40</v>
      </c>
      <c r="C18" s="27">
        <f>'[1]KPIs (2)'!$BF$41</f>
        <v>4920.0010097976328</v>
      </c>
      <c r="D18" s="27">
        <f>'[1]KPIs (2)'!$BD$41</f>
        <v>4690.8608707122439</v>
      </c>
      <c r="E18" s="27">
        <f>'[1]KPIs (2)'!$AX$41</f>
        <v>4299.2153461575808</v>
      </c>
      <c r="F18" s="27">
        <f>C18</f>
        <v>4920.0010097976328</v>
      </c>
      <c r="G18" s="26">
        <f>E18</f>
        <v>4299.2153461575808</v>
      </c>
    </row>
    <row r="19" spans="2:7" ht="30" x14ac:dyDescent="0.25">
      <c r="B19" s="20" t="s">
        <v>39</v>
      </c>
      <c r="C19" s="38">
        <f>[2]KFin!$CA$82</f>
        <v>0.32155979626256309</v>
      </c>
      <c r="D19" s="38">
        <f>[2]KFin!$BX$82</f>
        <v>0.32117532274562338</v>
      </c>
      <c r="E19" s="38">
        <f>[2]KFin!$BO$82</f>
        <v>0.32003814455343904</v>
      </c>
      <c r="F19" s="38">
        <f>C19</f>
        <v>0.32155979626256309</v>
      </c>
      <c r="G19" s="37">
        <f>E19</f>
        <v>0.32003814455343904</v>
      </c>
    </row>
    <row r="20" spans="2:7" ht="30" x14ac:dyDescent="0.25">
      <c r="B20" s="20" t="s">
        <v>38</v>
      </c>
      <c r="C20" s="27">
        <f>[2]KFin!$CA$80</f>
        <v>36.673156999999996</v>
      </c>
      <c r="D20" s="27">
        <f>[2]KFin!$BX$80</f>
        <v>35.375989000000004</v>
      </c>
      <c r="E20" s="27">
        <f>[2]KFin!$BO$80</f>
        <v>42.523327999999999</v>
      </c>
      <c r="F20" s="27">
        <f>C20</f>
        <v>36.673156999999996</v>
      </c>
      <c r="G20" s="26">
        <f>E20</f>
        <v>42.523327999999999</v>
      </c>
    </row>
    <row r="21" spans="2:7" s="28" customFormat="1" ht="30" x14ac:dyDescent="0.25">
      <c r="B21" s="24" t="s">
        <v>54</v>
      </c>
      <c r="C21" s="22">
        <f>'[1]KPIs (2)'!$BF$45</f>
        <v>144.68804399999999</v>
      </c>
      <c r="D21" s="22">
        <f>'[1]KPIs (2)'!$BD$45</f>
        <v>134.97667699999997</v>
      </c>
      <c r="E21" s="22">
        <f>'[1]KPIs (2)'!$AX$45</f>
        <v>125.169793</v>
      </c>
      <c r="F21" s="66">
        <f>C21+D21</f>
        <v>279.66472099999999</v>
      </c>
      <c r="G21" s="67">
        <v>234.62</v>
      </c>
    </row>
    <row r="22" spans="2:7" ht="30" x14ac:dyDescent="0.25">
      <c r="B22" s="20" t="s">
        <v>37</v>
      </c>
      <c r="C22" s="27">
        <f>'[1]KPIs (2)'!$BF$54</f>
        <v>110.18236099999999</v>
      </c>
      <c r="D22" s="27">
        <f>'[1]KPIs (2)'!$BD$54</f>
        <v>106.356628</v>
      </c>
      <c r="E22" s="27">
        <f>'[1]KPIs (2)'!$AX$54</f>
        <v>92.87621200000001</v>
      </c>
      <c r="F22" s="27">
        <f>C22</f>
        <v>110.18236099999999</v>
      </c>
      <c r="G22" s="26">
        <f>E22</f>
        <v>92.87621200000001</v>
      </c>
    </row>
    <row r="23" spans="2:7" ht="15.75" customHeight="1" x14ac:dyDescent="0.25">
      <c r="B23" s="5"/>
      <c r="G23" s="4"/>
    </row>
    <row r="24" spans="2:7" ht="15" customHeight="1" x14ac:dyDescent="0.25">
      <c r="B24" s="95" t="s">
        <v>36</v>
      </c>
      <c r="C24" s="96"/>
      <c r="D24" s="96"/>
      <c r="E24" s="96"/>
      <c r="F24" s="96"/>
      <c r="G24" s="97"/>
    </row>
    <row r="25" spans="2:7" x14ac:dyDescent="0.25">
      <c r="B25" s="5" t="s">
        <v>35</v>
      </c>
      <c r="C25" s="27">
        <f>'[1]KPIs (2)'!$BF$66</f>
        <v>9464</v>
      </c>
      <c r="D25" s="27">
        <f>'[1]KPIs (2)'!$BD$66</f>
        <v>8867</v>
      </c>
      <c r="E25" s="27">
        <f>'[1]KPIs (2)'!$AX$66</f>
        <v>6677</v>
      </c>
      <c r="F25" s="17">
        <f>C25</f>
        <v>9464</v>
      </c>
      <c r="G25" s="16">
        <f>E25</f>
        <v>6677</v>
      </c>
    </row>
    <row r="26" spans="2:7" ht="30" x14ac:dyDescent="0.25">
      <c r="B26" s="24" t="s">
        <v>34</v>
      </c>
      <c r="C26" s="27">
        <f>'[1]KPIs (2)'!$BF$70</f>
        <v>163.55000000000001</v>
      </c>
      <c r="D26" s="27">
        <f>'[1]KPIs (2)'!$BD$70</f>
        <v>163.12053899999998</v>
      </c>
      <c r="E26" s="27">
        <f>'[1]KPIs (2)'!$AX$70</f>
        <v>148.14357099999998</v>
      </c>
      <c r="F26" s="56">
        <f>C26</f>
        <v>163.55000000000001</v>
      </c>
      <c r="G26" s="36">
        <f>E26</f>
        <v>148.14357099999998</v>
      </c>
    </row>
    <row r="27" spans="2:7" ht="30" x14ac:dyDescent="0.25">
      <c r="B27" s="20" t="s">
        <v>55</v>
      </c>
      <c r="C27" s="27">
        <f>'[1]KPIs (2)'!$BF$73</f>
        <v>0.83061800000000008</v>
      </c>
      <c r="D27" s="27">
        <f>'[1]KPIs (2)'!$BD$73</f>
        <v>0.68047499999999994</v>
      </c>
      <c r="E27" s="27">
        <f>'[1]KPIs (2)'!$AX$73</f>
        <v>0.79023700000000008</v>
      </c>
      <c r="F27" s="22">
        <f>C27+D27</f>
        <v>1.511093</v>
      </c>
      <c r="G27" s="21">
        <v>1.46</v>
      </c>
    </row>
    <row r="28" spans="2:7" ht="30" x14ac:dyDescent="0.25">
      <c r="B28" s="20" t="s">
        <v>56</v>
      </c>
      <c r="C28" s="27">
        <f>'[1]KPIs (2)'!$BF$77</f>
        <v>18</v>
      </c>
      <c r="D28" s="27">
        <f>'[1]KPIs (2)'!$BD$77</f>
        <v>6</v>
      </c>
      <c r="E28" s="27">
        <f>'[1]KPIs (2)'!$AX$77</f>
        <v>5</v>
      </c>
      <c r="F28" s="55">
        <f>C28+D28</f>
        <v>24</v>
      </c>
      <c r="G28" s="35">
        <v>10</v>
      </c>
    </row>
    <row r="29" spans="2:7" ht="30" x14ac:dyDescent="0.25">
      <c r="B29" s="20" t="s">
        <v>33</v>
      </c>
      <c r="C29" s="72">
        <f>'[1]KPIs (2)'!$BF$78</f>
        <v>0.34615384615384615</v>
      </c>
      <c r="D29" s="72">
        <f>'[1]KPIs (2)'!$BD$78</f>
        <v>0.4</v>
      </c>
      <c r="E29" s="72">
        <f>'[1]KPIs (2)'!$AX$78</f>
        <v>0.19230769230769232</v>
      </c>
      <c r="F29" s="57">
        <v>0.35820000000000002</v>
      </c>
      <c r="G29" s="34">
        <v>0.24399999999999999</v>
      </c>
    </row>
    <row r="30" spans="2:7" ht="30" x14ac:dyDescent="0.25">
      <c r="B30" s="20" t="s">
        <v>32</v>
      </c>
      <c r="C30" s="72">
        <f>'[1]KPIs (2)'!$BF$79</f>
        <v>0.43795898282368839</v>
      </c>
      <c r="D30" s="72">
        <f>'[1]KPIs (2)'!$BD$79</f>
        <v>0.17956287779760771</v>
      </c>
      <c r="E30" s="72">
        <f>'[1]KPIs (2)'!$AX$79</f>
        <v>0.34401181585947566</v>
      </c>
      <c r="F30" s="84">
        <v>0.33700000000000002</v>
      </c>
      <c r="G30" s="85">
        <v>0.30151724933656399</v>
      </c>
    </row>
    <row r="31" spans="2:7" ht="30" x14ac:dyDescent="0.25">
      <c r="B31" s="20" t="s">
        <v>31</v>
      </c>
      <c r="C31" s="72">
        <f>'[1]KPIs (2)'!$BF$85</f>
        <v>0.49582371847465134</v>
      </c>
      <c r="D31" s="72">
        <f>'[1]KPIs (2)'!$BD$85</f>
        <v>0.50801695416770065</v>
      </c>
      <c r="E31" s="72">
        <f>'[1]KPIs (2)'!$AX$85</f>
        <v>0.48205200587770869</v>
      </c>
      <c r="F31" s="84">
        <f>C31</f>
        <v>0.49582371847465134</v>
      </c>
      <c r="G31" s="85">
        <v>0.48228511820113895</v>
      </c>
    </row>
    <row r="32" spans="2:7" ht="15" customHeight="1" x14ac:dyDescent="0.25">
      <c r="B32" s="11"/>
      <c r="C32" s="58"/>
      <c r="D32" s="58"/>
      <c r="E32" s="58"/>
      <c r="F32" s="58"/>
      <c r="G32" s="25"/>
    </row>
    <row r="33" spans="2:8" ht="15.75" customHeight="1" x14ac:dyDescent="0.25">
      <c r="B33" s="86" t="s">
        <v>30</v>
      </c>
      <c r="C33" s="87"/>
      <c r="D33" s="87"/>
      <c r="E33" s="87"/>
      <c r="F33" s="87"/>
      <c r="G33" s="88"/>
    </row>
    <row r="34" spans="2:8" s="32" customFormat="1" ht="15" customHeight="1" x14ac:dyDescent="0.25">
      <c r="B34" s="33" t="s">
        <v>29</v>
      </c>
      <c r="C34" s="22">
        <v>93</v>
      </c>
      <c r="D34" s="22">
        <v>82</v>
      </c>
      <c r="E34" s="22">
        <v>66</v>
      </c>
      <c r="F34" s="22">
        <f>C34</f>
        <v>93</v>
      </c>
      <c r="G34" s="21">
        <f>E34</f>
        <v>66</v>
      </c>
    </row>
    <row r="35" spans="2:8" s="28" customFormat="1" ht="30" x14ac:dyDescent="0.25">
      <c r="B35" s="24" t="s">
        <v>28</v>
      </c>
      <c r="C35" s="22">
        <f>'[1]KPIs (2)'!$BF$109</f>
        <v>933.85220775031348</v>
      </c>
      <c r="D35" s="22">
        <f>'[1]KPIs (2)'!$BD$109</f>
        <v>863.57627333851212</v>
      </c>
      <c r="E35" s="22">
        <f>'[1]KPIs (2)'!$AX$109</f>
        <v>717.65252851793889</v>
      </c>
      <c r="F35" s="31">
        <f>C35</f>
        <v>933.85220775031348</v>
      </c>
      <c r="G35" s="30">
        <f>E35</f>
        <v>717.65252851793889</v>
      </c>
      <c r="H35" s="29"/>
    </row>
    <row r="36" spans="2:8" ht="30" x14ac:dyDescent="0.25">
      <c r="B36" s="20" t="s">
        <v>57</v>
      </c>
      <c r="C36" s="27">
        <f>'[1]KPIs (2)'!$BF$111</f>
        <v>0.92188800000000004</v>
      </c>
      <c r="D36" s="27">
        <f>'[1]KPIs (2)'!$BD$111</f>
        <v>0.823708</v>
      </c>
      <c r="E36" s="27">
        <f>'[1]KPIs (2)'!$AX$111</f>
        <v>1.2207570000000001</v>
      </c>
      <c r="F36" s="27">
        <f>C36+D36</f>
        <v>1.7455959999999999</v>
      </c>
      <c r="G36" s="26">
        <v>2.2200000000000002</v>
      </c>
    </row>
    <row r="37" spans="2:8" ht="15" customHeight="1" x14ac:dyDescent="0.25">
      <c r="B37" s="5"/>
      <c r="G37" s="4"/>
    </row>
    <row r="38" spans="2:8" x14ac:dyDescent="0.25">
      <c r="B38" s="86" t="s">
        <v>27</v>
      </c>
      <c r="C38" s="87"/>
      <c r="D38" s="87"/>
      <c r="E38" s="87"/>
      <c r="F38" s="87"/>
      <c r="G38" s="88"/>
    </row>
    <row r="39" spans="2:8" ht="30" x14ac:dyDescent="0.25">
      <c r="B39" s="24" t="s">
        <v>26</v>
      </c>
      <c r="C39" s="27">
        <f>'[1]KPIs (2)'!$BF$97</f>
        <v>644</v>
      </c>
      <c r="D39" s="27">
        <f>'[1]KPIs (2)'!$BD$97</f>
        <v>592</v>
      </c>
      <c r="E39" s="27">
        <f>'[1]KPIs (2)'!$AX$97</f>
        <v>526</v>
      </c>
      <c r="F39" s="59">
        <f>C39</f>
        <v>644</v>
      </c>
      <c r="G39" s="23">
        <f>E39</f>
        <v>526</v>
      </c>
    </row>
    <row r="40" spans="2:8" ht="30" x14ac:dyDescent="0.25">
      <c r="B40" s="20" t="s">
        <v>25</v>
      </c>
      <c r="C40" s="38">
        <f>'[2]Data &amp; Charts - Kfin'!$I$39</f>
        <v>0.38562874251497004</v>
      </c>
      <c r="D40" s="38">
        <f>'[2]Data &amp; Charts - Kfin'!$J$39</f>
        <v>0.37023139462163851</v>
      </c>
      <c r="E40" s="72">
        <f>'[2]Data &amp; Charts - Kfin'!$K$39</f>
        <v>0.37517831669044222</v>
      </c>
      <c r="F40" s="47">
        <f>C40</f>
        <v>0.38562874251497004</v>
      </c>
      <c r="G40" s="60">
        <f>E40</f>
        <v>0.37517831669044222</v>
      </c>
    </row>
    <row r="41" spans="2:8" ht="30" x14ac:dyDescent="0.25">
      <c r="B41" s="20" t="s">
        <v>20</v>
      </c>
      <c r="C41" s="71">
        <f>'[1]KPIs (2)'!$BF$101</f>
        <v>1798.8479672939407</v>
      </c>
      <c r="D41" s="71">
        <f>'[1]KPIs (2)'!$BD$101</f>
        <v>1608.4605059625208</v>
      </c>
      <c r="E41" s="71">
        <f>'[1]KPIs (2)'!$AX$101</f>
        <v>1309.4990114202567</v>
      </c>
      <c r="F41" s="22">
        <f>C41</f>
        <v>1798.8479672939407</v>
      </c>
      <c r="G41" s="21">
        <f>E41</f>
        <v>1309.4990114202567</v>
      </c>
    </row>
    <row r="42" spans="2:8" x14ac:dyDescent="0.25">
      <c r="B42" s="5"/>
      <c r="C42" s="73"/>
      <c r="D42" s="73"/>
      <c r="E42" s="73"/>
      <c r="G42" s="4"/>
    </row>
    <row r="43" spans="2:8" x14ac:dyDescent="0.25">
      <c r="B43" s="86" t="s">
        <v>24</v>
      </c>
      <c r="C43" s="87"/>
      <c r="D43" s="87"/>
      <c r="E43" s="87"/>
      <c r="F43" s="87"/>
      <c r="G43" s="88"/>
    </row>
    <row r="44" spans="2:8" x14ac:dyDescent="0.25">
      <c r="B44" s="5" t="s">
        <v>23</v>
      </c>
      <c r="C44" s="74">
        <f>'[1]KPIs (2)'!$BF$123</f>
        <v>1788654</v>
      </c>
      <c r="D44" s="74">
        <f>'[1]KPIs (2)'!$BD$123</f>
        <v>1669972</v>
      </c>
      <c r="E44" s="74">
        <f>'[1]KPIs (2)'!$AX$123</f>
        <v>1374047</v>
      </c>
      <c r="F44" s="48">
        <f>C44</f>
        <v>1788654</v>
      </c>
      <c r="G44" s="49">
        <f>E44</f>
        <v>1374047</v>
      </c>
    </row>
    <row r="45" spans="2:8" ht="30" x14ac:dyDescent="0.25">
      <c r="B45" s="20" t="s">
        <v>22</v>
      </c>
      <c r="C45" s="38">
        <f>'[2]Data &amp; Charts - Kfin'!$I$49</f>
        <v>0.10304787468014556</v>
      </c>
      <c r="D45" s="38">
        <f>'[2]Data &amp; Charts - Kfin'!$J$49</f>
        <v>9.8624210535391985E-2</v>
      </c>
      <c r="E45" s="54">
        <f>'[2]Data &amp; Charts - Kfin'!$K$49</f>
        <v>8.9082300218218238E-2</v>
      </c>
      <c r="F45" s="50">
        <f>C45</f>
        <v>0.10304787468014556</v>
      </c>
      <c r="G45" s="51">
        <f>E45</f>
        <v>8.9082300218218238E-2</v>
      </c>
    </row>
    <row r="46" spans="2:8" ht="30" x14ac:dyDescent="0.25">
      <c r="B46" s="20" t="s">
        <v>21</v>
      </c>
      <c r="C46" s="27">
        <f>'[2]Data &amp; Charts - Kfin'!$I$47</f>
        <v>4360</v>
      </c>
      <c r="D46" s="27">
        <f>'[2]Data &amp; Charts - Kfin'!$J$47</f>
        <v>3820</v>
      </c>
      <c r="E46" s="75">
        <f>'[2]Data &amp; Charts - Kfin'!$K$47</f>
        <v>2695</v>
      </c>
      <c r="F46" s="52">
        <f>C46</f>
        <v>4360</v>
      </c>
      <c r="G46" s="53">
        <f>E46</f>
        <v>2695</v>
      </c>
    </row>
    <row r="47" spans="2:8" ht="30" x14ac:dyDescent="0.25">
      <c r="B47" s="20" t="s">
        <v>20</v>
      </c>
      <c r="C47" s="27">
        <f>[1]NPS!$CC$22/100</f>
        <v>602.23279476551249</v>
      </c>
      <c r="D47" s="27">
        <f>[1]NPS!$BW$22/100</f>
        <v>581.81299994654103</v>
      </c>
      <c r="E47" s="76">
        <f>[1]NPS!$BG$22/100</f>
        <v>493.92991706606966</v>
      </c>
      <c r="F47" s="27">
        <f>C47</f>
        <v>602.23279476551249</v>
      </c>
      <c r="G47" s="26">
        <f>E47</f>
        <v>493.92991706606966</v>
      </c>
    </row>
    <row r="48" spans="2:8" x14ac:dyDescent="0.25">
      <c r="B48" s="20" t="s">
        <v>63</v>
      </c>
      <c r="C48" s="27">
        <f>'[1]KPIs (2)'!$BF$126</f>
        <v>94</v>
      </c>
      <c r="D48" s="27">
        <f>'[1]KPIs (2)'!$BD$126</f>
        <v>94</v>
      </c>
      <c r="E48" s="27">
        <f>'[1]KPIs (2)'!$AX$126</f>
        <v>94</v>
      </c>
      <c r="F48" s="27">
        <f>C48</f>
        <v>94</v>
      </c>
      <c r="G48" s="26">
        <f>E48</f>
        <v>94</v>
      </c>
    </row>
    <row r="49" spans="2:7" ht="15.75" thickBot="1" x14ac:dyDescent="0.3">
      <c r="B49" s="3"/>
      <c r="C49" s="2"/>
      <c r="D49" s="2"/>
      <c r="E49" s="2"/>
      <c r="F49" s="2"/>
      <c r="G49" s="1"/>
    </row>
    <row r="50" spans="2:7" x14ac:dyDescent="0.25">
      <c r="B50" s="19" t="s">
        <v>19</v>
      </c>
      <c r="C50" s="43"/>
      <c r="D50" s="43"/>
      <c r="E50" s="43"/>
      <c r="F50" s="43"/>
      <c r="G50" s="44"/>
    </row>
    <row r="51" spans="2:7" ht="15.75" thickBot="1" x14ac:dyDescent="0.3">
      <c r="B51" s="18"/>
      <c r="C51" s="61"/>
      <c r="D51" s="61"/>
      <c r="E51" s="61"/>
      <c r="F51" s="61"/>
      <c r="G51" s="45"/>
    </row>
    <row r="52" spans="2:7" x14ac:dyDescent="0.25">
      <c r="B52" s="5"/>
      <c r="C52" s="68" t="s">
        <v>65</v>
      </c>
      <c r="D52" s="68" t="s">
        <v>66</v>
      </c>
      <c r="E52" s="68" t="s">
        <v>61</v>
      </c>
      <c r="F52" s="68" t="s">
        <v>67</v>
      </c>
      <c r="G52" s="69" t="s">
        <v>62</v>
      </c>
    </row>
    <row r="53" spans="2:7" x14ac:dyDescent="0.25">
      <c r="B53" s="5" t="s">
        <v>18</v>
      </c>
      <c r="C53" s="27">
        <v>2164.2012554509047</v>
      </c>
      <c r="D53" s="27">
        <v>2013.9</v>
      </c>
      <c r="E53" s="27">
        <v>1963.3</v>
      </c>
      <c r="F53" s="17">
        <v>4178.1012554509052</v>
      </c>
      <c r="G53" s="16">
        <v>3681.1</v>
      </c>
    </row>
    <row r="54" spans="2:7" x14ac:dyDescent="0.25">
      <c r="B54" s="5" t="s">
        <v>17</v>
      </c>
      <c r="C54" s="27">
        <v>416.86132478000019</v>
      </c>
      <c r="D54" s="27">
        <v>305.10000000000002</v>
      </c>
      <c r="E54" s="27">
        <v>367.4</v>
      </c>
      <c r="F54" s="17">
        <v>721.96132478000027</v>
      </c>
      <c r="G54" s="16">
        <v>610.6</v>
      </c>
    </row>
    <row r="55" spans="2:7" x14ac:dyDescent="0.25">
      <c r="B55" s="5" t="s">
        <v>16</v>
      </c>
      <c r="C55" s="27">
        <v>429.68698294303636</v>
      </c>
      <c r="D55" s="27">
        <v>366</v>
      </c>
      <c r="E55" s="27">
        <v>401.2</v>
      </c>
      <c r="F55" s="17">
        <v>795.68698294303636</v>
      </c>
      <c r="G55" s="16">
        <v>765.59999999999991</v>
      </c>
    </row>
    <row r="56" spans="2:7" x14ac:dyDescent="0.25">
      <c r="B56" s="13" t="s">
        <v>59</v>
      </c>
      <c r="C56" s="77">
        <v>3010.7495631739412</v>
      </c>
      <c r="D56" s="77">
        <v>2685</v>
      </c>
      <c r="E56" s="77">
        <v>2732</v>
      </c>
      <c r="F56" s="15">
        <v>5695.7495631739412</v>
      </c>
      <c r="G56" s="14">
        <v>5057.2999999999993</v>
      </c>
    </row>
    <row r="57" spans="2:7" x14ac:dyDescent="0.25">
      <c r="B57" s="5" t="s">
        <v>60</v>
      </c>
      <c r="C57" s="27">
        <v>81.586412409999994</v>
      </c>
      <c r="D57" s="27">
        <v>55.6</v>
      </c>
      <c r="E57" s="27">
        <v>72.7</v>
      </c>
      <c r="F57" s="17">
        <v>137.18641241</v>
      </c>
      <c r="G57" s="16">
        <v>123</v>
      </c>
    </row>
    <row r="58" spans="2:7" x14ac:dyDescent="0.25">
      <c r="B58" s="13" t="s">
        <v>15</v>
      </c>
      <c r="C58" s="77">
        <v>3092.34</v>
      </c>
      <c r="D58" s="77">
        <v>2740.58</v>
      </c>
      <c r="E58" s="77">
        <v>2804.74</v>
      </c>
      <c r="F58" s="15">
        <v>5832.9</v>
      </c>
      <c r="G58" s="14">
        <v>5180.3999999999996</v>
      </c>
    </row>
    <row r="59" spans="2:7" x14ac:dyDescent="0.25">
      <c r="B59" s="5"/>
      <c r="C59" s="56"/>
      <c r="D59" s="56"/>
      <c r="E59" s="56"/>
      <c r="F59" s="56"/>
      <c r="G59" s="36"/>
    </row>
    <row r="60" spans="2:7" x14ac:dyDescent="0.25">
      <c r="B60" s="5" t="s">
        <v>14</v>
      </c>
      <c r="C60" s="27">
        <v>1139.8600000000001</v>
      </c>
      <c r="D60" s="27">
        <v>1117.21</v>
      </c>
      <c r="E60" s="27">
        <v>1017.5099999999999</v>
      </c>
      <c r="F60" s="17">
        <v>2257.1</v>
      </c>
      <c r="G60" s="16">
        <v>1975.87</v>
      </c>
    </row>
    <row r="61" spans="2:7" x14ac:dyDescent="0.25">
      <c r="B61" s="5" t="s">
        <v>13</v>
      </c>
      <c r="C61" s="27">
        <v>595.41000000000008</v>
      </c>
      <c r="D61" s="27">
        <v>484.77</v>
      </c>
      <c r="E61" s="27">
        <v>521.87</v>
      </c>
      <c r="F61" s="17">
        <v>1080.2</v>
      </c>
      <c r="G61" s="16">
        <v>942.5</v>
      </c>
    </row>
    <row r="62" spans="2:7" x14ac:dyDescent="0.25">
      <c r="B62" s="13" t="s">
        <v>12</v>
      </c>
      <c r="C62" s="77">
        <v>1735.2700000000002</v>
      </c>
      <c r="D62" s="77">
        <v>1601.98</v>
      </c>
      <c r="E62" s="77">
        <v>1539.3799999999999</v>
      </c>
      <c r="F62" s="15">
        <f t="shared" ref="F62" si="0">F60+F61</f>
        <v>3337.3</v>
      </c>
      <c r="G62" s="14">
        <f>G60+G61</f>
        <v>2918.37</v>
      </c>
    </row>
    <row r="63" spans="2:7" x14ac:dyDescent="0.25">
      <c r="B63" s="5"/>
      <c r="C63" s="78"/>
      <c r="D63" s="78"/>
      <c r="E63" s="78"/>
      <c r="F63" s="56"/>
      <c r="G63" s="36"/>
    </row>
    <row r="64" spans="2:7" x14ac:dyDescent="0.25">
      <c r="B64" s="13" t="s">
        <v>11</v>
      </c>
      <c r="C64" s="77">
        <v>1357.07</v>
      </c>
      <c r="D64" s="77">
        <v>1138.5999999999999</v>
      </c>
      <c r="E64" s="77">
        <v>1265.3600000000001</v>
      </c>
      <c r="F64" s="15">
        <f>SUM(C64:D64)</f>
        <v>2495.67</v>
      </c>
      <c r="G64" s="14">
        <v>2262</v>
      </c>
    </row>
    <row r="65" spans="2:7" x14ac:dyDescent="0.25">
      <c r="B65" s="11" t="s">
        <v>7</v>
      </c>
      <c r="C65" s="79">
        <v>0.43884889759858225</v>
      </c>
      <c r="D65" s="79">
        <v>0.41545950127345305</v>
      </c>
      <c r="E65" s="79">
        <v>0.45115055227935574</v>
      </c>
      <c r="F65" s="12">
        <f>F64/F58</f>
        <v>0.42786092681170607</v>
      </c>
      <c r="G65" s="8">
        <v>0.437</v>
      </c>
    </row>
    <row r="66" spans="2:7" x14ac:dyDescent="0.25">
      <c r="B66" s="5"/>
      <c r="C66" s="73"/>
      <c r="D66" s="73"/>
      <c r="E66" s="73"/>
      <c r="G66" s="4"/>
    </row>
    <row r="67" spans="2:7" x14ac:dyDescent="0.25">
      <c r="B67" s="13" t="s">
        <v>10</v>
      </c>
      <c r="C67" s="77">
        <v>1269.8700000000001</v>
      </c>
      <c r="D67" s="77">
        <v>1051.6199999999999</v>
      </c>
      <c r="E67" s="77">
        <v>1194.68</v>
      </c>
      <c r="F67" s="15">
        <f>SUM(C67:D67)</f>
        <v>2321.4899999999998</v>
      </c>
      <c r="G67" s="14">
        <v>2112.6999999999998</v>
      </c>
    </row>
    <row r="68" spans="2:7" x14ac:dyDescent="0.25">
      <c r="B68" s="11" t="s">
        <v>7</v>
      </c>
      <c r="C68" s="79">
        <f>C67/C58</f>
        <v>0.41065018723684976</v>
      </c>
      <c r="D68" s="79">
        <f>D67/D58</f>
        <v>0.38372169394799638</v>
      </c>
      <c r="E68" s="79">
        <f>E67/E58</f>
        <v>0.42595035546966925</v>
      </c>
      <c r="F68" s="12">
        <f>F67/F58</f>
        <v>0.3979992799465103</v>
      </c>
      <c r="G68" s="8">
        <f>G67/G58</f>
        <v>0.40782565052891667</v>
      </c>
    </row>
    <row r="69" spans="2:7" x14ac:dyDescent="0.25">
      <c r="B69" s="11"/>
      <c r="C69" s="12"/>
      <c r="D69" s="12"/>
      <c r="E69" s="12"/>
      <c r="F69" s="12"/>
      <c r="G69" s="8"/>
    </row>
    <row r="70" spans="2:7" x14ac:dyDescent="0.25">
      <c r="B70" s="5" t="s">
        <v>58</v>
      </c>
      <c r="C70" s="27">
        <v>-0.43000000000000016</v>
      </c>
      <c r="D70" s="27">
        <v>-2.57</v>
      </c>
      <c r="E70" s="27">
        <v>0</v>
      </c>
      <c r="F70" s="17">
        <f>SUM(C70:D70)</f>
        <v>-3</v>
      </c>
      <c r="G70" s="16">
        <v>0</v>
      </c>
    </row>
    <row r="71" spans="2:7" x14ac:dyDescent="0.25">
      <c r="B71" s="5" t="s">
        <v>9</v>
      </c>
      <c r="C71" s="27">
        <v>336.31</v>
      </c>
      <c r="D71" s="27">
        <v>276.47999999999996</v>
      </c>
      <c r="E71" s="27">
        <v>301.45999999999998</v>
      </c>
      <c r="F71" s="17">
        <v>612.79999999999995</v>
      </c>
      <c r="G71" s="16">
        <v>538.79999999999995</v>
      </c>
    </row>
    <row r="72" spans="2:7" x14ac:dyDescent="0.25">
      <c r="B72" s="13" t="s">
        <v>8</v>
      </c>
      <c r="C72" s="77">
        <v>933.13</v>
      </c>
      <c r="D72" s="77">
        <v>772.56999999999994</v>
      </c>
      <c r="E72" s="77">
        <v>893.22</v>
      </c>
      <c r="F72" s="15">
        <v>1705.7</v>
      </c>
      <c r="G72" s="14">
        <v>1573.94</v>
      </c>
    </row>
    <row r="73" spans="2:7" x14ac:dyDescent="0.25">
      <c r="B73" s="11" t="s">
        <v>7</v>
      </c>
      <c r="C73" s="79">
        <v>0.30175530504407666</v>
      </c>
      <c r="D73" s="79">
        <v>0.28190018171335995</v>
      </c>
      <c r="E73" s="79">
        <v>0.31846802199134328</v>
      </c>
      <c r="F73" s="12">
        <f>F72/F58</f>
        <v>0.29242743746678329</v>
      </c>
      <c r="G73" s="8">
        <f>G72/G58</f>
        <v>0.30382595938537565</v>
      </c>
    </row>
    <row r="74" spans="2:7" x14ac:dyDescent="0.25">
      <c r="B74" s="5"/>
      <c r="C74" s="80"/>
      <c r="D74" s="80"/>
      <c r="E74" s="80"/>
      <c r="G74" s="4"/>
    </row>
    <row r="75" spans="2:7" x14ac:dyDescent="0.25">
      <c r="B75" s="13" t="s">
        <v>6</v>
      </c>
      <c r="C75" s="81">
        <v>5.3758296911758245</v>
      </c>
      <c r="D75" s="81">
        <v>4.4538961738603087</v>
      </c>
      <c r="E75" s="81">
        <v>5.1649247952562645</v>
      </c>
      <c r="F75" s="62">
        <v>9.83</v>
      </c>
      <c r="G75" s="63">
        <v>9.11</v>
      </c>
    </row>
    <row r="76" spans="2:7" x14ac:dyDescent="0.25">
      <c r="B76" s="5"/>
      <c r="C76" s="80"/>
      <c r="D76" s="80"/>
      <c r="E76" s="80"/>
      <c r="G76" s="4"/>
    </row>
    <row r="77" spans="2:7" ht="30" x14ac:dyDescent="0.25">
      <c r="B77" s="9" t="s">
        <v>5</v>
      </c>
      <c r="C77" s="79">
        <f>[3]Sheet1!$AG$70</f>
        <v>9.297356975934673E-2</v>
      </c>
      <c r="D77" s="79">
        <f>[3]Sheet1!$AJ$70</f>
        <v>6.9863586975470585E-2</v>
      </c>
      <c r="E77" s="79">
        <f>[3]Sheet1!$AL$70</f>
        <v>7.9194234040793995E-2</v>
      </c>
      <c r="F77" s="12">
        <f>[3]Sheet1!$AN$70</f>
        <v>8.2115413532648035E-2</v>
      </c>
      <c r="G77" s="8">
        <f>[3]Sheet1!$AO$70</f>
        <v>6.711895030781008E-2</v>
      </c>
    </row>
    <row r="78" spans="2:7" x14ac:dyDescent="0.25">
      <c r="B78" s="11" t="s">
        <v>4</v>
      </c>
      <c r="C78" s="82">
        <f>'[2]Financial PPT'!$B$39</f>
        <v>25</v>
      </c>
      <c r="D78" s="82">
        <v>24.9</v>
      </c>
      <c r="E78" s="82">
        <v>35.9</v>
      </c>
      <c r="F78" s="46">
        <f>'[2]Financial PPT'!$D$39</f>
        <v>49.99</v>
      </c>
      <c r="G78" s="10">
        <v>67</v>
      </c>
    </row>
    <row r="79" spans="2:7" ht="30.75" thickBot="1" x14ac:dyDescent="0.3">
      <c r="B79" s="9" t="s">
        <v>3</v>
      </c>
      <c r="C79" s="83">
        <f>[3]Sheet1!$AG$68</f>
        <v>0.30014123432387618</v>
      </c>
      <c r="D79" s="83">
        <f>[3]Sheet1!$AJ$68</f>
        <v>0.26516407348023885</v>
      </c>
      <c r="E79" s="83">
        <f>[3]Sheet1!$AL$68</f>
        <v>0.29999756704069125</v>
      </c>
      <c r="F79" s="12">
        <f>[3]Sheet1!$AN$68</f>
        <v>0.28370732001254395</v>
      </c>
      <c r="G79" s="8">
        <f>[3]Sheet1!$AO$68</f>
        <v>0.28946890288320559</v>
      </c>
    </row>
    <row r="80" spans="2:7" x14ac:dyDescent="0.25">
      <c r="B80" s="5"/>
      <c r="G80" s="4"/>
    </row>
    <row r="81" spans="2:7" x14ac:dyDescent="0.25">
      <c r="B81" s="7" t="s">
        <v>2</v>
      </c>
      <c r="G81" s="4"/>
    </row>
    <row r="82" spans="2:7" x14ac:dyDescent="0.25">
      <c r="B82" s="6" t="s">
        <v>1</v>
      </c>
      <c r="G82" s="4"/>
    </row>
    <row r="83" spans="2:7" x14ac:dyDescent="0.25">
      <c r="B83" s="6" t="s">
        <v>0</v>
      </c>
      <c r="G83" s="4"/>
    </row>
    <row r="84" spans="2:7" x14ac:dyDescent="0.25">
      <c r="B84" s="5"/>
      <c r="G84" s="4"/>
    </row>
    <row r="85" spans="2:7" ht="15.75" thickBot="1" x14ac:dyDescent="0.3">
      <c r="B85" s="3"/>
      <c r="C85" s="2"/>
      <c r="D85" s="2"/>
      <c r="E85" s="2"/>
      <c r="F85" s="2"/>
      <c r="G85" s="1"/>
    </row>
  </sheetData>
  <mergeCells count="7">
    <mergeCell ref="B43:G43"/>
    <mergeCell ref="B2:G2"/>
    <mergeCell ref="B3:G3"/>
    <mergeCell ref="B6:G6"/>
    <mergeCell ref="B24:G24"/>
    <mergeCell ref="B33:G33"/>
    <mergeCell ref="B38:G38"/>
  </mergeCells>
  <pageMargins left="0.19685039370078741" right="0.19685039370078741" top="0.19685039370078741" bottom="0.19685039370078741" header="0.31496062992125984" footer="0.31496062992125984"/>
  <pageSetup paperSize="9" scale="62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KPIs</vt:lpstr>
      <vt:lpstr>KPIs!Print_Area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Murarka</dc:creator>
  <cp:lastModifiedBy>Navtej Singh</cp:lastModifiedBy>
  <dcterms:created xsi:type="dcterms:W3CDTF">2023-05-04T14:21:26Z</dcterms:created>
  <dcterms:modified xsi:type="dcterms:W3CDTF">2025-10-27T13:54:07Z</dcterms:modified>
</cp:coreProperties>
</file>